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filterPrivacy="1" defaultThemeVersion="124226"/>
  <xr:revisionPtr revIDLastSave="0" documentId="13_ncr:1_{570EA3CB-AA12-4684-907E-88CAC2EEE203}" xr6:coauthVersionLast="36" xr6:coauthVersionMax="36" xr10:uidLastSave="{00000000-0000-0000-0000-000000000000}"/>
  <bookViews>
    <workbookView xWindow="0" yWindow="0" windowWidth="28800" windowHeight="11325" activeTab="1" xr2:uid="{00000000-000D-0000-FFFF-FFFF00000000}"/>
  </bookViews>
  <sheets>
    <sheet name="9 класс" sheetId="3" r:id="rId1"/>
    <sheet name="10 класс" sheetId="2" r:id="rId2"/>
    <sheet name="11 класс" sheetId="1" r:id="rId3"/>
  </sheets>
  <externalReferences>
    <externalReference r:id="rId4"/>
  </externalReferences>
  <definedNames>
    <definedName name="_xlnm._FilterDatabase" localSheetId="1" hidden="1">'10 класс'!$A$10:$L$10</definedName>
    <definedName name="_xlnm._FilterDatabase" localSheetId="2" hidden="1">'11 класс'!$A$10:$L$10</definedName>
    <definedName name="_xlnm._FilterDatabase" localSheetId="0" hidden="1">'9 класс'!$A$9:$L$9</definedName>
    <definedName name="t_class">[1]Лист2!$B$4:$B$11</definedName>
    <definedName name="t_type">[1]Лист2!$D$4:$D$6</definedName>
  </definedNames>
  <calcPr calcId="191029"/>
</workbook>
</file>

<file path=xl/calcChain.xml><?xml version="1.0" encoding="utf-8"?>
<calcChain xmlns="http://schemas.openxmlformats.org/spreadsheetml/2006/main">
  <c r="K34" i="3" l="1"/>
  <c r="J34" i="3"/>
  <c r="K33" i="3"/>
  <c r="J33" i="3"/>
  <c r="K32" i="3"/>
  <c r="E32" i="3"/>
  <c r="J32" i="3" s="1"/>
  <c r="K31" i="3"/>
  <c r="E31" i="3"/>
  <c r="J31" i="3" s="1"/>
  <c r="K30" i="3"/>
  <c r="E30" i="3"/>
  <c r="J30" i="3" s="1"/>
  <c r="K29" i="3"/>
  <c r="E29" i="3"/>
  <c r="J29" i="3" s="1"/>
  <c r="K28" i="3"/>
  <c r="J28" i="3"/>
  <c r="K27" i="3"/>
  <c r="E27" i="3"/>
  <c r="J27" i="3" s="1"/>
  <c r="K26" i="3"/>
  <c r="E26" i="3"/>
  <c r="J26" i="3" s="1"/>
  <c r="K25" i="3"/>
  <c r="J25" i="3"/>
  <c r="J24" i="3"/>
  <c r="L24" i="3" s="1"/>
  <c r="K23" i="3"/>
  <c r="J23" i="3"/>
  <c r="E22" i="3"/>
  <c r="J22" i="3" s="1"/>
  <c r="L22" i="3" s="1"/>
  <c r="K21" i="3"/>
  <c r="E21" i="3"/>
  <c r="J21" i="3" s="1"/>
  <c r="K20" i="3"/>
  <c r="E20" i="3"/>
  <c r="J20" i="3" s="1"/>
  <c r="K19" i="3"/>
  <c r="J19" i="3"/>
  <c r="K18" i="3"/>
  <c r="E18" i="3"/>
  <c r="J18" i="3" s="1"/>
  <c r="E17" i="3"/>
  <c r="J17" i="3" s="1"/>
  <c r="L17" i="3" s="1"/>
  <c r="E16" i="3"/>
  <c r="J16" i="3" s="1"/>
  <c r="L16" i="3" s="1"/>
  <c r="E15" i="3"/>
  <c r="J15" i="3" s="1"/>
  <c r="L15" i="3" s="1"/>
  <c r="K14" i="3"/>
  <c r="J14" i="3"/>
  <c r="I13" i="3"/>
  <c r="E13" i="3"/>
  <c r="J12" i="3"/>
  <c r="L12" i="3" s="1"/>
  <c r="K11" i="3"/>
  <c r="E11" i="3"/>
  <c r="J11" i="3" s="1"/>
  <c r="K10" i="3"/>
  <c r="I10" i="3"/>
  <c r="J10" i="3" s="1"/>
  <c r="E31" i="2"/>
  <c r="J31" i="2" s="1"/>
  <c r="L31" i="2" s="1"/>
  <c r="J30" i="2"/>
  <c r="L30" i="2" s="1"/>
  <c r="J29" i="2"/>
  <c r="L29" i="2" s="1"/>
  <c r="J28" i="2"/>
  <c r="L28" i="2" s="1"/>
  <c r="J27" i="2"/>
  <c r="L27" i="2" s="1"/>
  <c r="J26" i="2"/>
  <c r="L26" i="2" s="1"/>
  <c r="E25" i="2"/>
  <c r="J25" i="2" s="1"/>
  <c r="L25" i="2" s="1"/>
  <c r="E24" i="2"/>
  <c r="J24" i="2" s="1"/>
  <c r="L24" i="2" s="1"/>
  <c r="J23" i="2"/>
  <c r="L23" i="2" s="1"/>
  <c r="J22" i="2"/>
  <c r="L22" i="2" s="1"/>
  <c r="J21" i="2"/>
  <c r="L21" i="2" s="1"/>
  <c r="J20" i="2"/>
  <c r="L20" i="2" s="1"/>
  <c r="J19" i="2"/>
  <c r="L19" i="2" s="1"/>
  <c r="J18" i="2"/>
  <c r="L18" i="2" s="1"/>
  <c r="J17" i="2"/>
  <c r="L17" i="2" s="1"/>
  <c r="J16" i="2"/>
  <c r="L16" i="2" s="1"/>
  <c r="J15" i="2"/>
  <c r="L15" i="2" s="1"/>
  <c r="E14" i="2"/>
  <c r="J14" i="2" s="1"/>
  <c r="L14" i="2" s="1"/>
  <c r="E13" i="2"/>
  <c r="J13" i="2" s="1"/>
  <c r="L13" i="2" s="1"/>
  <c r="J12" i="2"/>
  <c r="L12" i="2" s="1"/>
  <c r="J11" i="2"/>
  <c r="L11" i="2" s="1"/>
  <c r="L27" i="3" l="1"/>
  <c r="L23" i="3"/>
  <c r="L25" i="3"/>
  <c r="L18" i="3"/>
  <c r="L14" i="3"/>
  <c r="J13" i="3"/>
  <c r="L13" i="3" s="1"/>
  <c r="L19" i="3"/>
  <c r="L11" i="3"/>
  <c r="L20" i="3"/>
  <c r="L26" i="3"/>
  <c r="L31" i="3"/>
  <c r="L33" i="3"/>
  <c r="L29" i="3"/>
  <c r="L10" i="3"/>
  <c r="L21" i="3"/>
  <c r="L28" i="3"/>
  <c r="L30" i="3"/>
  <c r="L32" i="3"/>
  <c r="L34" i="3"/>
  <c r="J27" i="1"/>
  <c r="L27" i="1" l="1"/>
  <c r="J47" i="1" l="1"/>
  <c r="L47" i="1" s="1"/>
  <c r="J12" i="1"/>
  <c r="L12" i="1" s="1"/>
  <c r="J13" i="1"/>
  <c r="L13" i="1" s="1"/>
  <c r="J14" i="1"/>
  <c r="L14" i="1" s="1"/>
  <c r="J15" i="1"/>
  <c r="L15" i="1" s="1"/>
  <c r="J16" i="1"/>
  <c r="L16" i="1" s="1"/>
  <c r="J17" i="1"/>
  <c r="L17" i="1" s="1"/>
  <c r="J18" i="1"/>
  <c r="L18" i="1" s="1"/>
  <c r="J19" i="1"/>
  <c r="L19" i="1" s="1"/>
  <c r="J20" i="1"/>
  <c r="L20" i="1" s="1"/>
  <c r="J21" i="1"/>
  <c r="L21" i="1" s="1"/>
  <c r="J22" i="1"/>
  <c r="L22" i="1" s="1"/>
  <c r="J23" i="1"/>
  <c r="L23" i="1" s="1"/>
  <c r="J24" i="1"/>
  <c r="L24" i="1" s="1"/>
  <c r="J25" i="1"/>
  <c r="L25" i="1" s="1"/>
  <c r="J26" i="1"/>
  <c r="L26" i="1" s="1"/>
  <c r="J28" i="1"/>
  <c r="L28" i="1" s="1"/>
  <c r="J29" i="1"/>
  <c r="L29" i="1" s="1"/>
  <c r="J30" i="1"/>
  <c r="L30" i="1" s="1"/>
  <c r="J31" i="1"/>
  <c r="L31" i="1" s="1"/>
  <c r="J32" i="1"/>
  <c r="L32" i="1" s="1"/>
  <c r="J33" i="1"/>
  <c r="L33" i="1" s="1"/>
  <c r="J34" i="1"/>
  <c r="L34" i="1" s="1"/>
  <c r="J35" i="1"/>
  <c r="L35" i="1" s="1"/>
  <c r="J36" i="1"/>
  <c r="L36" i="1" s="1"/>
  <c r="J37" i="1"/>
  <c r="L37" i="1" s="1"/>
  <c r="J38" i="1"/>
  <c r="L38" i="1" s="1"/>
  <c r="J39" i="1"/>
  <c r="L39" i="1" s="1"/>
  <c r="J40" i="1"/>
  <c r="L40" i="1" s="1"/>
  <c r="J41" i="1"/>
  <c r="L41" i="1" s="1"/>
  <c r="J42" i="1"/>
  <c r="L42" i="1" s="1"/>
  <c r="J43" i="1"/>
  <c r="L43" i="1" s="1"/>
  <c r="J44" i="1"/>
  <c r="L44" i="1" s="1"/>
  <c r="J45" i="1"/>
  <c r="L45" i="1" s="1"/>
  <c r="J46" i="1"/>
  <c r="L46" i="1" s="1"/>
  <c r="J11" i="1"/>
  <c r="L11" i="1" s="1"/>
</calcChain>
</file>

<file path=xl/sharedStrings.xml><?xml version="1.0" encoding="utf-8"?>
<sst xmlns="http://schemas.openxmlformats.org/spreadsheetml/2006/main" count="293" uniqueCount="202">
  <si>
    <t>Класс</t>
  </si>
  <si>
    <t>Теоретический тур</t>
  </si>
  <si>
    <t>Эксп. Тур</t>
  </si>
  <si>
    <t>Итоговый балл</t>
  </si>
  <si>
    <t>Итог</t>
  </si>
  <si>
    <t>Афанасьев</t>
  </si>
  <si>
    <t>Михаил</t>
  </si>
  <si>
    <t>Афонина</t>
  </si>
  <si>
    <t>Анна</t>
  </si>
  <si>
    <t>Божков</t>
  </si>
  <si>
    <t>Максим</t>
  </si>
  <si>
    <t>Воробьев</t>
  </si>
  <si>
    <t>Николай</t>
  </si>
  <si>
    <t xml:space="preserve">Григулевич </t>
  </si>
  <si>
    <t xml:space="preserve">Александр </t>
  </si>
  <si>
    <t>Ермакова</t>
  </si>
  <si>
    <t>Карина</t>
  </si>
  <si>
    <t>Жданкина</t>
  </si>
  <si>
    <t>Алена</t>
  </si>
  <si>
    <t>Ивентьева</t>
  </si>
  <si>
    <t>Анастасия</t>
  </si>
  <si>
    <t>Карцева</t>
  </si>
  <si>
    <t>Виктория</t>
  </si>
  <si>
    <t>Коваленко</t>
  </si>
  <si>
    <t>Софья</t>
  </si>
  <si>
    <t>Коробова</t>
  </si>
  <si>
    <t>Екатерина</t>
  </si>
  <si>
    <t xml:space="preserve">Коротких </t>
  </si>
  <si>
    <t xml:space="preserve">Екатерина </t>
  </si>
  <si>
    <t>Кузьмин</t>
  </si>
  <si>
    <t>Дмитрий</t>
  </si>
  <si>
    <t>Маркина</t>
  </si>
  <si>
    <t>Елена</t>
  </si>
  <si>
    <t>Машнева</t>
  </si>
  <si>
    <t>Мария</t>
  </si>
  <si>
    <t>Михалева</t>
  </si>
  <si>
    <t>Непота</t>
  </si>
  <si>
    <t>Александр</t>
  </si>
  <si>
    <t>Пешкова</t>
  </si>
  <si>
    <t>Ролдугин</t>
  </si>
  <si>
    <t>Станислав</t>
  </si>
  <si>
    <t>Саласина</t>
  </si>
  <si>
    <t>Сенцов</t>
  </si>
  <si>
    <t>Роман</t>
  </si>
  <si>
    <t>Цветкова</t>
  </si>
  <si>
    <t>Алиса</t>
  </si>
  <si>
    <t>Черкасова</t>
  </si>
  <si>
    <t xml:space="preserve">Шишова </t>
  </si>
  <si>
    <t xml:space="preserve"> Ксения  </t>
  </si>
  <si>
    <t>Эльканова</t>
  </si>
  <si>
    <t>Лискинский муниципальный район</t>
  </si>
  <si>
    <t>Городской округ город Воронеж</t>
  </si>
  <si>
    <t>Панинский муниципальный район</t>
  </si>
  <si>
    <t>Ольховатский муниципальный район</t>
  </si>
  <si>
    <t>Хохольский муниципальный район</t>
  </si>
  <si>
    <t>Верхнемамонский муниципальный район</t>
  </si>
  <si>
    <t>Бобровский муниципальный район</t>
  </si>
  <si>
    <t>Россошанский муниципальный район</t>
  </si>
  <si>
    <t>Павловский район</t>
  </si>
  <si>
    <t>Борисоглебский городской округ</t>
  </si>
  <si>
    <t>Бобкова</t>
  </si>
  <si>
    <t>Боенко</t>
  </si>
  <si>
    <t>Варвара</t>
  </si>
  <si>
    <t>Головченко</t>
  </si>
  <si>
    <t>Кирилл</t>
  </si>
  <si>
    <t xml:space="preserve">Гончарова </t>
  </si>
  <si>
    <t>Инна</t>
  </si>
  <si>
    <t>Гузенко</t>
  </si>
  <si>
    <t>Артем</t>
  </si>
  <si>
    <t>Дорохов</t>
  </si>
  <si>
    <t>Никита</t>
  </si>
  <si>
    <t xml:space="preserve">Жданов </t>
  </si>
  <si>
    <t xml:space="preserve">Роман </t>
  </si>
  <si>
    <t>Зорина</t>
  </si>
  <si>
    <t>Полина</t>
  </si>
  <si>
    <t>Ильин</t>
  </si>
  <si>
    <t>Елисей</t>
  </si>
  <si>
    <t xml:space="preserve">Кильченко </t>
  </si>
  <si>
    <t>Владимир</t>
  </si>
  <si>
    <t>Кобозева</t>
  </si>
  <si>
    <t>Львов</t>
  </si>
  <si>
    <t>Артём</t>
  </si>
  <si>
    <t>Ляхов</t>
  </si>
  <si>
    <t>Даниил</t>
  </si>
  <si>
    <t>Маслова</t>
  </si>
  <si>
    <t>Меркулов</t>
  </si>
  <si>
    <t xml:space="preserve"> Ярослав</t>
  </si>
  <si>
    <t>Морозов</t>
  </si>
  <si>
    <t>Валерий</t>
  </si>
  <si>
    <t>Псарь</t>
  </si>
  <si>
    <t>Оксана</t>
  </si>
  <si>
    <t>Рыжкова</t>
  </si>
  <si>
    <t xml:space="preserve">Степаненко </t>
  </si>
  <si>
    <t xml:space="preserve">Дарина </t>
  </si>
  <si>
    <t>Цуман</t>
  </si>
  <si>
    <t>Надежда</t>
  </si>
  <si>
    <t>Четверикова</t>
  </si>
  <si>
    <t>Дарья</t>
  </si>
  <si>
    <t>Острогожский муниципальный район</t>
  </si>
  <si>
    <t xml:space="preserve">городской округ город Воронеж </t>
  </si>
  <si>
    <t>Семилукский муниципальный район</t>
  </si>
  <si>
    <t>Новоусманский муниципальный район</t>
  </si>
  <si>
    <t>г.Нововоронеж</t>
  </si>
  <si>
    <t>Богучарский муниципальный район</t>
  </si>
  <si>
    <t>Новохоперский муниципальный район</t>
  </si>
  <si>
    <t>Авилова</t>
  </si>
  <si>
    <t>Альбина</t>
  </si>
  <si>
    <t>Антонова</t>
  </si>
  <si>
    <t>Вероника</t>
  </si>
  <si>
    <t>Апасова</t>
  </si>
  <si>
    <t>Евгения</t>
  </si>
  <si>
    <t>Баракаев</t>
  </si>
  <si>
    <t>Берестнев</t>
  </si>
  <si>
    <t>Бурляев</t>
  </si>
  <si>
    <t>Богдан</t>
  </si>
  <si>
    <t>Григорьев</t>
  </si>
  <si>
    <t>Данила</t>
  </si>
  <si>
    <t>Гурова</t>
  </si>
  <si>
    <t>Дорохова</t>
  </si>
  <si>
    <t>Лариса</t>
  </si>
  <si>
    <t>Елисеев</t>
  </si>
  <si>
    <t>Жданова</t>
  </si>
  <si>
    <t>Зворыгин</t>
  </si>
  <si>
    <t>Егор</t>
  </si>
  <si>
    <t>Звягинцев</t>
  </si>
  <si>
    <t>Сергей</t>
  </si>
  <si>
    <t>Зенина</t>
  </si>
  <si>
    <t>Снежана</t>
  </si>
  <si>
    <t>Иванова</t>
  </si>
  <si>
    <t>Каллаева</t>
  </si>
  <si>
    <t>Каширская</t>
  </si>
  <si>
    <t>Кобзева</t>
  </si>
  <si>
    <t>Светлана</t>
  </si>
  <si>
    <t>Коленко</t>
  </si>
  <si>
    <t>Игорь</t>
  </si>
  <si>
    <t>Кондратьева</t>
  </si>
  <si>
    <t>Костицын</t>
  </si>
  <si>
    <t>Красникова</t>
  </si>
  <si>
    <t>Арина</t>
  </si>
  <si>
    <t>Кузьменко</t>
  </si>
  <si>
    <t>Григорий</t>
  </si>
  <si>
    <t>Левшаков</t>
  </si>
  <si>
    <t>Данил</t>
  </si>
  <si>
    <t>Макарова</t>
  </si>
  <si>
    <t>Новикова</t>
  </si>
  <si>
    <t>София</t>
  </si>
  <si>
    <t>Прибыткова</t>
  </si>
  <si>
    <t>Ирина</t>
  </si>
  <si>
    <t>Прокопчук</t>
  </si>
  <si>
    <t>Илья</t>
  </si>
  <si>
    <t>Релина</t>
  </si>
  <si>
    <t>Маргарита</t>
  </si>
  <si>
    <t>Самбулов</t>
  </si>
  <si>
    <t>Арсений</t>
  </si>
  <si>
    <t>Свиридкин</t>
  </si>
  <si>
    <t>Павел</t>
  </si>
  <si>
    <t>Сухорукова</t>
  </si>
  <si>
    <t>Трубицина</t>
  </si>
  <si>
    <t xml:space="preserve">Алина </t>
  </si>
  <si>
    <t>Фоменко</t>
  </si>
  <si>
    <t>Черникова</t>
  </si>
  <si>
    <t>Марина</t>
  </si>
  <si>
    <t>Шрамкова</t>
  </si>
  <si>
    <t>Муниципальное бюджетное общеобразовательное учреждение "Лицей № 15"</t>
  </si>
  <si>
    <t>Муниципальное бюджетное общеобразовательное учреждение гимназия им. академика Н.Г. Басова при Воронежском государственном университете</t>
  </si>
  <si>
    <t>Муниципальное бюджетное общеобразовательное учреждение "Гимназия им. И.С. Никитина"</t>
  </si>
  <si>
    <t>Муниципальное бюджетное общеобразовательное учреждение гимназия № 5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</si>
  <si>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8</t>
  </si>
  <si>
    <t>муниципальное казенное общеобразовательное учреждение "Воробьевская средняя общеобразовательная школа"</t>
  </si>
  <si>
    <t>Муниципальное казенное общеобразовательное учреждение "Каменская средняя общеобразовательная школа№1 с углубленным изучением отдельных предметов  имени Героя Советского Союза В.П. Захарченко"</t>
  </si>
  <si>
    <t>Муниципальное  бюджетное общеобразовательное учреждение Нижнедевицкая гимназия</t>
  </si>
  <si>
    <t>Муниципальное бюджетное общеобразовательное учреждение Бутурлиновская средняя общеобразовательная школа Бутурлиновского муниципального района Воронежской области</t>
  </si>
  <si>
    <t>Муниципальное бюджетное общеобразовательное учреждение Лицей № 8</t>
  </si>
  <si>
    <t>Муниципальное казенное общеобразовательное учреждение средняя общеобразовательная школа №9 г. Россоши Росошанского муниципального района Воронежской области</t>
  </si>
  <si>
    <t>Муниципальное бюджетное общеобразовательное учреждение Бобровская средняя общеобразовательная школа №1</t>
  </si>
  <si>
    <t xml:space="preserve">Муниципальное бюджетное общеобразовательное учреждение "Подгоренская средняя общеобразовательная школа №1" Подгоренского муниципального района Воронежской области </t>
  </si>
  <si>
    <t xml:space="preserve">Муниципальное бюджетное общеобразовательное учреждение "Лицей № 1" </t>
  </si>
  <si>
    <t>Муниципальное бюджетное общеобразовательное учреждение лицей № 7</t>
  </si>
  <si>
    <t>Муниципальное бюджетное общеобразовательное учреждение Павловская средняя общеобразовательная школа №3</t>
  </si>
  <si>
    <t>Муниципальное бюджетное общеобразоватеьное учреждение средняя общеобразовательная школа с углубленным изучением отдельных предметов № 34</t>
  </si>
  <si>
    <t>Муниципальное бюджетное общеобразовательное учреждение средняя общеобразовательная школа № 73 им.А.Ф.Чернонога</t>
  </si>
  <si>
    <t>Муниципальное бюджетное общеобразовательное учреждение средняя общеобразовательная школа № 48</t>
  </si>
  <si>
    <t>Муниципальная бюджетная общеобразовательная организация "Лицей села Верхний Мамон Верхнемамонского муниципального района Воронежской области"</t>
  </si>
  <si>
    <t>Муниципальное бюджетное общеобразовательное учреждение гимназия № 2</t>
  </si>
  <si>
    <t>Муниципальное бюджетное общеобразовательное учреждение средняя общеобразовательная школа № 67</t>
  </si>
  <si>
    <t>Муниципальное бюджетное общеобразовательное учреждение  средняя общеобразовательная школа № 46</t>
  </si>
  <si>
    <t>Муниципальное бюджетное общеобразовательное учреждение средняя общеобразовательная школа № 47</t>
  </si>
  <si>
    <t xml:space="preserve">Муниципальное бюджетное общеобразовательное учреждение Средняя общеобразовательная школа № 28 с углубленным изучением отдельных предметов  </t>
  </si>
  <si>
    <t>Муниципальное бюджетное общеобразовательное учреждение гимназия №7 им.Воронцова В.М.</t>
  </si>
  <si>
    <t>Фамилия</t>
  </si>
  <si>
    <t>Имя</t>
  </si>
  <si>
    <t>Муниципальное образование</t>
  </si>
  <si>
    <t xml:space="preserve">    </t>
  </si>
  <si>
    <t xml:space="preserve"> </t>
  </si>
  <si>
    <t>региональный этап всероссийской олимпиады школьников</t>
  </si>
  <si>
    <t>2020-2021  учебного года</t>
  </si>
  <si>
    <t>Воронежская область</t>
  </si>
  <si>
    <t>по общеобразовательному предмету    "Химия  10  класс"</t>
  </si>
  <si>
    <t>19, 20  января 2021 года</t>
  </si>
  <si>
    <t>по общеобразовательному предмету    "Химия  9  класс"</t>
  </si>
  <si>
    <t>по общеобразовательному предмету    "Химия  11  класс"</t>
  </si>
  <si>
    <t xml:space="preserve"> Предварительный протокол жюри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</si>
</sst>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5">
    <xf numFmtId="0" fontId="0" fillId="0" borderId="0" xfId="0"/>
    <xf numFmtId="0" fontId="0" fillId="0" borderId="1" xfId="0" applyBorder="1"/>
    <xf numFmtId="49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0" fillId="0" borderId="0" xfId="0" applyFont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 vertical="center" wrapText="1"/>
    </xf>
    <xf numFmtId="0" fontId="0" fillId="2" borderId="0" xfId="0" applyFill="1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36087A53-851C-42E1-9E58-A8DA93B6260A}"/>
  </cellStyles>
  <dxfs count="0"/>
  <tableStyles count="0" defaultTableStyle="TableStyleMedium2" defaultPivotStyle="PivotStyleMedium9"/>
  <colors>
    <mruColors>
      <color rgb="FF99FFCC"/>
      <color rgb="FFCC99FF"/>
      <color rgb="FF99CCFF"/>
      <color rgb="FF66FFFF"/>
      <color rgb="FF0000FF"/>
      <color rgb="FF00FF00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0;&#1090;&#1086;&#1075;%20&#1061;&#1080;&#1084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класс"/>
      <sheetName val="10 класс"/>
      <sheetName val="11 класс"/>
      <sheetName val="Лист1"/>
      <sheetName val="Лист2"/>
    </sheetNames>
    <sheetDataSet>
      <sheetData sheetId="0"/>
      <sheetData sheetId="1"/>
      <sheetData sheetId="2"/>
      <sheetData sheetId="3"/>
      <sheetData sheetId="4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CA524-383E-4220-8B07-84C49CE2737D}">
  <dimension ref="A1:M34"/>
  <sheetViews>
    <sheetView workbookViewId="0">
      <selection sqref="A1:L1"/>
    </sheetView>
  </sheetViews>
  <sheetFormatPr defaultRowHeight="15" x14ac:dyDescent="0.25"/>
  <cols>
    <col min="1" max="1" width="15.85546875" customWidth="1"/>
    <col min="2" max="2" width="19.5703125" customWidth="1"/>
    <col min="3" max="3" width="19.140625" customWidth="1"/>
    <col min="4" max="10" width="9.140625" style="11"/>
    <col min="11" max="11" width="12.42578125" style="11" customWidth="1"/>
    <col min="12" max="12" width="14.5703125" style="11" customWidth="1"/>
  </cols>
  <sheetData>
    <row r="1" spans="1:13" ht="23.25" customHeight="1" x14ac:dyDescent="0.25">
      <c r="A1" s="48" t="s">
        <v>201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3" ht="15" customHeight="1" x14ac:dyDescent="0.25">
      <c r="A2" s="48" t="s">
        <v>194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3" ht="15" customHeight="1" x14ac:dyDescent="0.25">
      <c r="A3" s="48" t="s">
        <v>195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3" ht="15" customHeight="1" x14ac:dyDescent="0.25">
      <c r="A4" s="48" t="s">
        <v>199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3" ht="15" customHeight="1" x14ac:dyDescent="0.25">
      <c r="A5" s="48" t="s">
        <v>198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3" ht="15" customHeight="1" x14ac:dyDescent="0.25">
      <c r="A6" s="48" t="s">
        <v>196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3" ht="16.5" customHeight="1" x14ac:dyDescent="0.25">
      <c r="A7" s="49" t="s">
        <v>189</v>
      </c>
      <c r="B7" s="49" t="s">
        <v>190</v>
      </c>
      <c r="C7" s="51" t="s">
        <v>191</v>
      </c>
      <c r="D7" s="52" t="s">
        <v>0</v>
      </c>
      <c r="E7" s="52" t="s">
        <v>1</v>
      </c>
      <c r="F7" s="52"/>
      <c r="G7" s="52"/>
      <c r="H7" s="52"/>
      <c r="I7" s="52"/>
      <c r="J7" s="52"/>
      <c r="K7" s="52" t="s">
        <v>2</v>
      </c>
      <c r="L7" s="52" t="s">
        <v>3</v>
      </c>
    </row>
    <row r="8" spans="1:13" ht="16.5" thickBot="1" x14ac:dyDescent="0.3">
      <c r="A8" s="50"/>
      <c r="B8" s="50"/>
      <c r="C8" s="51"/>
      <c r="D8" s="52"/>
      <c r="E8" s="34">
        <v>1</v>
      </c>
      <c r="F8" s="34">
        <v>2</v>
      </c>
      <c r="G8" s="34">
        <v>3</v>
      </c>
      <c r="H8" s="34">
        <v>4</v>
      </c>
      <c r="I8" s="34">
        <v>5</v>
      </c>
      <c r="J8" s="34" t="s">
        <v>4</v>
      </c>
      <c r="K8" s="52"/>
      <c r="L8" s="52"/>
    </row>
    <row r="9" spans="1:13" ht="16.5" hidden="1" thickBot="1" x14ac:dyDescent="0.3">
      <c r="A9" s="1"/>
      <c r="B9" s="1"/>
      <c r="C9" s="1"/>
      <c r="D9" s="13"/>
      <c r="E9" s="31"/>
      <c r="F9" s="32"/>
      <c r="G9" s="32"/>
      <c r="H9" s="32"/>
      <c r="I9" s="33"/>
      <c r="J9" s="12"/>
      <c r="K9" s="12"/>
      <c r="L9" s="12"/>
    </row>
    <row r="10" spans="1:13" ht="48" thickBot="1" x14ac:dyDescent="0.3">
      <c r="A10" s="2" t="s">
        <v>5</v>
      </c>
      <c r="B10" s="3" t="s">
        <v>6</v>
      </c>
      <c r="C10" s="2" t="s">
        <v>50</v>
      </c>
      <c r="D10" s="13">
        <v>9</v>
      </c>
      <c r="E10" s="14">
        <v>1</v>
      </c>
      <c r="F10" s="15">
        <v>0</v>
      </c>
      <c r="G10" s="15">
        <v>0</v>
      </c>
      <c r="H10" s="15">
        <v>0</v>
      </c>
      <c r="I10" s="16">
        <f>6</f>
        <v>6</v>
      </c>
      <c r="J10" s="17">
        <f>SUM(E10:I10)</f>
        <v>7</v>
      </c>
      <c r="K10" s="17">
        <f>8+8+10+0</f>
        <v>26</v>
      </c>
      <c r="L10" s="18">
        <f>J10+K10</f>
        <v>33</v>
      </c>
    </row>
    <row r="11" spans="1:13" ht="32.25" thickBot="1" x14ac:dyDescent="0.3">
      <c r="A11" s="4" t="s">
        <v>7</v>
      </c>
      <c r="B11" s="4" t="s">
        <v>8</v>
      </c>
      <c r="C11" s="4" t="s">
        <v>51</v>
      </c>
      <c r="D11" s="13">
        <v>9</v>
      </c>
      <c r="E11" s="14">
        <f>1+0+0+2*3+0+3/3</f>
        <v>8</v>
      </c>
      <c r="F11" s="15">
        <v>0</v>
      </c>
      <c r="G11" s="15">
        <v>0</v>
      </c>
      <c r="H11" s="15">
        <v>4</v>
      </c>
      <c r="I11" s="16">
        <v>11</v>
      </c>
      <c r="J11" s="17">
        <f t="shared" ref="J11:J34" si="0">SUM(E11:I11)</f>
        <v>23</v>
      </c>
      <c r="K11" s="17">
        <f>9+7+5+3.5</f>
        <v>24.5</v>
      </c>
      <c r="L11" s="18">
        <f t="shared" ref="L11:L34" si="1">J11+K11</f>
        <v>47.5</v>
      </c>
    </row>
    <row r="12" spans="1:13" ht="32.25" thickBot="1" x14ac:dyDescent="0.3">
      <c r="A12" s="5" t="s">
        <v>9</v>
      </c>
      <c r="B12" s="5" t="s">
        <v>10</v>
      </c>
      <c r="C12" s="4" t="s">
        <v>51</v>
      </c>
      <c r="D12" s="13">
        <v>9</v>
      </c>
      <c r="E12" s="14">
        <v>0</v>
      </c>
      <c r="F12" s="15">
        <v>3</v>
      </c>
      <c r="G12" s="15">
        <v>0</v>
      </c>
      <c r="H12" s="15">
        <v>0</v>
      </c>
      <c r="I12" s="16">
        <v>3</v>
      </c>
      <c r="J12" s="17">
        <f t="shared" si="0"/>
        <v>6</v>
      </c>
      <c r="K12" s="17">
        <v>40</v>
      </c>
      <c r="L12" s="18">
        <f t="shared" si="1"/>
        <v>46</v>
      </c>
      <c r="M12" t="s">
        <v>193</v>
      </c>
    </row>
    <row r="13" spans="1:13" ht="32.25" thickBot="1" x14ac:dyDescent="0.3">
      <c r="A13" s="6" t="s">
        <v>11</v>
      </c>
      <c r="B13" s="6" t="s">
        <v>12</v>
      </c>
      <c r="C13" s="4" t="s">
        <v>51</v>
      </c>
      <c r="D13" s="13">
        <v>9</v>
      </c>
      <c r="E13" s="14">
        <f>2+2</f>
        <v>4</v>
      </c>
      <c r="F13" s="15">
        <v>2</v>
      </c>
      <c r="G13" s="15">
        <v>0</v>
      </c>
      <c r="H13" s="15">
        <v>3</v>
      </c>
      <c r="I13" s="16">
        <f>5</f>
        <v>5</v>
      </c>
      <c r="J13" s="17">
        <f t="shared" si="0"/>
        <v>14</v>
      </c>
      <c r="K13" s="17">
        <v>40</v>
      </c>
      <c r="L13" s="18">
        <f t="shared" si="1"/>
        <v>54</v>
      </c>
    </row>
    <row r="14" spans="1:13" ht="32.25" thickBot="1" x14ac:dyDescent="0.3">
      <c r="A14" s="4" t="s">
        <v>13</v>
      </c>
      <c r="B14" s="4" t="s">
        <v>14</v>
      </c>
      <c r="C14" s="4" t="s">
        <v>51</v>
      </c>
      <c r="D14" s="13">
        <v>9</v>
      </c>
      <c r="E14" s="14">
        <v>2</v>
      </c>
      <c r="F14" s="15">
        <v>0</v>
      </c>
      <c r="G14" s="15">
        <v>0</v>
      </c>
      <c r="H14" s="15">
        <v>0</v>
      </c>
      <c r="I14" s="16">
        <v>0</v>
      </c>
      <c r="J14" s="17">
        <f t="shared" si="0"/>
        <v>2</v>
      </c>
      <c r="K14" s="17">
        <f>8.5+4+15+7</f>
        <v>34.5</v>
      </c>
      <c r="L14" s="18">
        <f t="shared" si="1"/>
        <v>36.5</v>
      </c>
    </row>
    <row r="15" spans="1:13" ht="48" thickBot="1" x14ac:dyDescent="0.3">
      <c r="A15" s="7" t="s">
        <v>15</v>
      </c>
      <c r="B15" s="7" t="s">
        <v>16</v>
      </c>
      <c r="C15" s="7" t="s">
        <v>52</v>
      </c>
      <c r="D15" s="13">
        <v>9</v>
      </c>
      <c r="E15" s="14">
        <f>(2+1)+0+4*(1/4)+2*3+0+0</f>
        <v>10</v>
      </c>
      <c r="F15" s="15">
        <v>2</v>
      </c>
      <c r="G15" s="15">
        <v>0</v>
      </c>
      <c r="H15" s="15">
        <v>0</v>
      </c>
      <c r="I15" s="16">
        <v>0</v>
      </c>
      <c r="J15" s="17">
        <f t="shared" si="0"/>
        <v>12</v>
      </c>
      <c r="K15" s="17">
        <v>3.5</v>
      </c>
      <c r="L15" s="18">
        <f t="shared" si="1"/>
        <v>15.5</v>
      </c>
      <c r="M15" t="s">
        <v>192</v>
      </c>
    </row>
    <row r="16" spans="1:13" ht="32.25" thickBot="1" x14ac:dyDescent="0.3">
      <c r="A16" s="4" t="s">
        <v>17</v>
      </c>
      <c r="B16" s="4" t="s">
        <v>18</v>
      </c>
      <c r="C16" s="4" t="s">
        <v>51</v>
      </c>
      <c r="D16" s="13">
        <v>9</v>
      </c>
      <c r="E16" s="14">
        <f>(2+0.5)+0+4/4+2*3+0+0+3/3</f>
        <v>10.5</v>
      </c>
      <c r="F16" s="15">
        <v>1</v>
      </c>
      <c r="G16" s="15">
        <v>0</v>
      </c>
      <c r="H16" s="15">
        <v>0</v>
      </c>
      <c r="I16" s="16">
        <v>0</v>
      </c>
      <c r="J16" s="17">
        <f t="shared" si="0"/>
        <v>11.5</v>
      </c>
      <c r="K16" s="17">
        <v>40</v>
      </c>
      <c r="L16" s="18">
        <f t="shared" si="1"/>
        <v>51.5</v>
      </c>
    </row>
    <row r="17" spans="1:12" ht="32.25" thickBot="1" x14ac:dyDescent="0.3">
      <c r="A17" s="4" t="s">
        <v>19</v>
      </c>
      <c r="B17" s="4" t="s">
        <v>20</v>
      </c>
      <c r="C17" s="4" t="s">
        <v>51</v>
      </c>
      <c r="D17" s="13">
        <v>9</v>
      </c>
      <c r="E17" s="14">
        <f>(2+1)+0+4/4+2*3+0+1</f>
        <v>11</v>
      </c>
      <c r="F17" s="15">
        <v>0</v>
      </c>
      <c r="G17" s="15">
        <v>0</v>
      </c>
      <c r="H17" s="15">
        <v>17</v>
      </c>
      <c r="I17" s="16">
        <v>6</v>
      </c>
      <c r="J17" s="17">
        <f t="shared" si="0"/>
        <v>34</v>
      </c>
      <c r="K17" s="17">
        <v>40</v>
      </c>
      <c r="L17" s="18">
        <f t="shared" si="1"/>
        <v>74</v>
      </c>
    </row>
    <row r="18" spans="1:12" ht="32.25" thickBot="1" x14ac:dyDescent="0.3">
      <c r="A18" s="4" t="s">
        <v>21</v>
      </c>
      <c r="B18" s="4" t="s">
        <v>22</v>
      </c>
      <c r="C18" s="4" t="s">
        <v>51</v>
      </c>
      <c r="D18" s="13">
        <v>9</v>
      </c>
      <c r="E18" s="14">
        <f>(1.5+0)+0+4/4+2*2+0+3/3</f>
        <v>7.5</v>
      </c>
      <c r="F18" s="15">
        <v>0</v>
      </c>
      <c r="G18" s="15">
        <v>1</v>
      </c>
      <c r="H18" s="15">
        <v>0</v>
      </c>
      <c r="I18" s="16">
        <v>3</v>
      </c>
      <c r="J18" s="17">
        <f t="shared" si="0"/>
        <v>11.5</v>
      </c>
      <c r="K18" s="17">
        <f>8+8+15+3.5</f>
        <v>34.5</v>
      </c>
      <c r="L18" s="18">
        <f t="shared" si="1"/>
        <v>46</v>
      </c>
    </row>
    <row r="19" spans="1:12" ht="48" thickBot="1" x14ac:dyDescent="0.3">
      <c r="A19" s="4" t="s">
        <v>23</v>
      </c>
      <c r="B19" s="3" t="s">
        <v>24</v>
      </c>
      <c r="C19" s="4" t="s">
        <v>53</v>
      </c>
      <c r="D19" s="13">
        <v>9</v>
      </c>
      <c r="E19" s="14">
        <v>0</v>
      </c>
      <c r="F19" s="15">
        <v>0</v>
      </c>
      <c r="G19" s="15">
        <v>0</v>
      </c>
      <c r="H19" s="15">
        <v>1</v>
      </c>
      <c r="I19" s="16">
        <v>5</v>
      </c>
      <c r="J19" s="17">
        <f t="shared" si="0"/>
        <v>6</v>
      </c>
      <c r="K19" s="17">
        <f>9+7.5+2.5+0</f>
        <v>19</v>
      </c>
      <c r="L19" s="18">
        <f t="shared" si="1"/>
        <v>25</v>
      </c>
    </row>
    <row r="20" spans="1:12" ht="32.25" thickBot="1" x14ac:dyDescent="0.3">
      <c r="A20" s="4" t="s">
        <v>25</v>
      </c>
      <c r="B20" s="4" t="s">
        <v>26</v>
      </c>
      <c r="C20" s="4" t="s">
        <v>51</v>
      </c>
      <c r="D20" s="13">
        <v>9</v>
      </c>
      <c r="E20" s="14">
        <f>(2+0)+0+0+2*2+0+3/3</f>
        <v>7</v>
      </c>
      <c r="F20" s="15">
        <v>0</v>
      </c>
      <c r="G20" s="15">
        <v>0</v>
      </c>
      <c r="H20" s="15">
        <v>0</v>
      </c>
      <c r="I20" s="16">
        <v>4</v>
      </c>
      <c r="J20" s="17">
        <f t="shared" si="0"/>
        <v>11</v>
      </c>
      <c r="K20" s="17">
        <f>9+8+15+7</f>
        <v>39</v>
      </c>
      <c r="L20" s="18">
        <f t="shared" si="1"/>
        <v>50</v>
      </c>
    </row>
    <row r="21" spans="1:12" ht="32.25" thickBot="1" x14ac:dyDescent="0.3">
      <c r="A21" s="4" t="s">
        <v>27</v>
      </c>
      <c r="B21" s="4" t="s">
        <v>28</v>
      </c>
      <c r="C21" s="4" t="s">
        <v>51</v>
      </c>
      <c r="D21" s="13">
        <v>9</v>
      </c>
      <c r="E21" s="14">
        <f>(2+0)+0+0+2*2+0+3/3</f>
        <v>7</v>
      </c>
      <c r="F21" s="15">
        <v>0</v>
      </c>
      <c r="G21" s="15">
        <v>0</v>
      </c>
      <c r="H21" s="15">
        <v>0</v>
      </c>
      <c r="I21" s="16">
        <v>0</v>
      </c>
      <c r="J21" s="17">
        <f t="shared" si="0"/>
        <v>7</v>
      </c>
      <c r="K21" s="17">
        <f>9+8+10+7</f>
        <v>34</v>
      </c>
      <c r="L21" s="18">
        <f t="shared" si="1"/>
        <v>41</v>
      </c>
    </row>
    <row r="22" spans="1:12" ht="48" thickBot="1" x14ac:dyDescent="0.3">
      <c r="A22" s="3" t="s">
        <v>29</v>
      </c>
      <c r="B22" s="3" t="s">
        <v>30</v>
      </c>
      <c r="C22" s="3" t="s">
        <v>54</v>
      </c>
      <c r="D22" s="13">
        <v>9</v>
      </c>
      <c r="E22" s="14">
        <f>(2+0)+0+4/4+2*3+0+(2/3)*3</f>
        <v>11</v>
      </c>
      <c r="F22" s="15">
        <v>0</v>
      </c>
      <c r="G22" s="15">
        <v>0</v>
      </c>
      <c r="H22" s="15">
        <v>0</v>
      </c>
      <c r="I22" s="16">
        <v>1</v>
      </c>
      <c r="J22" s="17">
        <f t="shared" si="0"/>
        <v>12</v>
      </c>
      <c r="K22" s="17">
        <v>39.75</v>
      </c>
      <c r="L22" s="18">
        <f t="shared" si="1"/>
        <v>51.75</v>
      </c>
    </row>
    <row r="23" spans="1:12" ht="32.25" thickBot="1" x14ac:dyDescent="0.3">
      <c r="A23" s="4" t="s">
        <v>31</v>
      </c>
      <c r="B23" s="4" t="s">
        <v>32</v>
      </c>
      <c r="C23" s="4" t="s">
        <v>51</v>
      </c>
      <c r="D23" s="13">
        <v>9</v>
      </c>
      <c r="E23" s="14">
        <v>3</v>
      </c>
      <c r="F23" s="15">
        <v>0</v>
      </c>
      <c r="G23" s="15">
        <v>0</v>
      </c>
      <c r="H23" s="15">
        <v>0</v>
      </c>
      <c r="I23" s="16">
        <v>0</v>
      </c>
      <c r="J23" s="17">
        <f t="shared" si="0"/>
        <v>3</v>
      </c>
      <c r="K23" s="17">
        <f>9+9+15+3.5</f>
        <v>36.5</v>
      </c>
      <c r="L23" s="18">
        <f t="shared" si="1"/>
        <v>39.5</v>
      </c>
    </row>
    <row r="24" spans="1:12" ht="48" thickBot="1" x14ac:dyDescent="0.3">
      <c r="A24" s="3" t="s">
        <v>33</v>
      </c>
      <c r="B24" s="3" t="s">
        <v>34</v>
      </c>
      <c r="C24" s="3" t="s">
        <v>55</v>
      </c>
      <c r="D24" s="13">
        <v>9</v>
      </c>
      <c r="E24" s="14">
        <v>0</v>
      </c>
      <c r="F24" s="15">
        <v>0</v>
      </c>
      <c r="G24" s="15">
        <v>1</v>
      </c>
      <c r="H24" s="15">
        <v>0</v>
      </c>
      <c r="I24" s="16">
        <v>0</v>
      </c>
      <c r="J24" s="17">
        <f t="shared" si="0"/>
        <v>1</v>
      </c>
      <c r="K24" s="17">
        <v>0</v>
      </c>
      <c r="L24" s="18">
        <f t="shared" si="1"/>
        <v>1</v>
      </c>
    </row>
    <row r="25" spans="1:12" ht="48" thickBot="1" x14ac:dyDescent="0.3">
      <c r="A25" s="2" t="s">
        <v>35</v>
      </c>
      <c r="B25" s="2" t="s">
        <v>32</v>
      </c>
      <c r="C25" s="2" t="s">
        <v>50</v>
      </c>
      <c r="D25" s="13">
        <v>9</v>
      </c>
      <c r="E25" s="14">
        <v>0</v>
      </c>
      <c r="F25" s="15">
        <v>0</v>
      </c>
      <c r="G25" s="15">
        <v>0</v>
      </c>
      <c r="H25" s="15">
        <v>0</v>
      </c>
      <c r="I25" s="16">
        <v>0</v>
      </c>
      <c r="J25" s="17">
        <f t="shared" si="0"/>
        <v>0</v>
      </c>
      <c r="K25" s="17">
        <f>8+8.5+0+0</f>
        <v>16.5</v>
      </c>
      <c r="L25" s="18">
        <f t="shared" si="1"/>
        <v>16.5</v>
      </c>
    </row>
    <row r="26" spans="1:12" ht="32.25" thickBot="1" x14ac:dyDescent="0.3">
      <c r="A26" s="4" t="s">
        <v>36</v>
      </c>
      <c r="B26" s="4" t="s">
        <v>37</v>
      </c>
      <c r="C26" s="4" t="s">
        <v>51</v>
      </c>
      <c r="D26" s="13">
        <v>9</v>
      </c>
      <c r="E26" s="14">
        <f>(2+1)+0+0+2.5*2+3/3</f>
        <v>9</v>
      </c>
      <c r="F26" s="15">
        <v>0</v>
      </c>
      <c r="G26" s="15">
        <v>0</v>
      </c>
      <c r="H26" s="15">
        <v>0</v>
      </c>
      <c r="I26" s="16">
        <v>0</v>
      </c>
      <c r="J26" s="17">
        <f t="shared" si="0"/>
        <v>9</v>
      </c>
      <c r="K26" s="17">
        <f>8+8+10+3.5</f>
        <v>29.5</v>
      </c>
      <c r="L26" s="18">
        <f t="shared" si="1"/>
        <v>38.5</v>
      </c>
    </row>
    <row r="27" spans="1:12" ht="48" thickBot="1" x14ac:dyDescent="0.3">
      <c r="A27" s="3" t="s">
        <v>38</v>
      </c>
      <c r="B27" s="3" t="s">
        <v>8</v>
      </c>
      <c r="C27" s="10" t="s">
        <v>56</v>
      </c>
      <c r="D27" s="13">
        <v>9</v>
      </c>
      <c r="E27" s="14">
        <f>(2+1)+0+0+1*3+0</f>
        <v>6</v>
      </c>
      <c r="F27" s="15">
        <v>0</v>
      </c>
      <c r="G27" s="15">
        <v>0</v>
      </c>
      <c r="H27" s="15">
        <v>0</v>
      </c>
      <c r="I27" s="16">
        <v>0</v>
      </c>
      <c r="J27" s="17">
        <f t="shared" si="0"/>
        <v>6</v>
      </c>
      <c r="K27" s="17">
        <f>5+4.5+5+0</f>
        <v>14.5</v>
      </c>
      <c r="L27" s="18">
        <f t="shared" si="1"/>
        <v>20.5</v>
      </c>
    </row>
    <row r="28" spans="1:12" ht="32.25" thickBot="1" x14ac:dyDescent="0.3">
      <c r="A28" s="4" t="s">
        <v>39</v>
      </c>
      <c r="B28" s="4" t="s">
        <v>40</v>
      </c>
      <c r="C28" s="4" t="s">
        <v>51</v>
      </c>
      <c r="D28" s="13">
        <v>9</v>
      </c>
      <c r="E28" s="14">
        <v>0</v>
      </c>
      <c r="F28" s="15">
        <v>0</v>
      </c>
      <c r="G28" s="15">
        <v>0</v>
      </c>
      <c r="H28" s="15">
        <v>0</v>
      </c>
      <c r="I28" s="16">
        <v>1</v>
      </c>
      <c r="J28" s="17">
        <f t="shared" si="0"/>
        <v>1</v>
      </c>
      <c r="K28" s="17">
        <f>9+8+12.5+3.5</f>
        <v>33</v>
      </c>
      <c r="L28" s="18">
        <f t="shared" si="1"/>
        <v>34</v>
      </c>
    </row>
    <row r="29" spans="1:12" ht="32.25" thickBot="1" x14ac:dyDescent="0.3">
      <c r="A29" s="4" t="s">
        <v>41</v>
      </c>
      <c r="B29" s="4" t="s">
        <v>26</v>
      </c>
      <c r="C29" s="4" t="s">
        <v>51</v>
      </c>
      <c r="D29" s="13">
        <v>9</v>
      </c>
      <c r="E29" s="14">
        <f>1+0+0+2*3+0+3/3</f>
        <v>8</v>
      </c>
      <c r="F29" s="15">
        <v>0</v>
      </c>
      <c r="G29" s="15">
        <v>0</v>
      </c>
      <c r="H29" s="15">
        <v>4</v>
      </c>
      <c r="I29" s="16">
        <v>11</v>
      </c>
      <c r="J29" s="17">
        <f t="shared" si="0"/>
        <v>23</v>
      </c>
      <c r="K29" s="17">
        <f>8.5+5+5+2</f>
        <v>20.5</v>
      </c>
      <c r="L29" s="18">
        <f t="shared" si="1"/>
        <v>43.5</v>
      </c>
    </row>
    <row r="30" spans="1:12" ht="32.25" thickBot="1" x14ac:dyDescent="0.3">
      <c r="A30" s="8" t="s">
        <v>42</v>
      </c>
      <c r="B30" s="8" t="s">
        <v>43</v>
      </c>
      <c r="C30" s="4" t="s">
        <v>51</v>
      </c>
      <c r="D30" s="13">
        <v>9</v>
      </c>
      <c r="E30" s="14">
        <f>(2+1)+0+0+2*2+0</f>
        <v>7</v>
      </c>
      <c r="F30" s="15">
        <v>0</v>
      </c>
      <c r="G30" s="15">
        <v>0</v>
      </c>
      <c r="H30" s="15">
        <v>0</v>
      </c>
      <c r="I30" s="16">
        <v>7</v>
      </c>
      <c r="J30" s="17">
        <f t="shared" si="0"/>
        <v>14</v>
      </c>
      <c r="K30" s="17">
        <f>9+9+15+7</f>
        <v>40</v>
      </c>
      <c r="L30" s="18">
        <f t="shared" si="1"/>
        <v>54</v>
      </c>
    </row>
    <row r="31" spans="1:12" ht="48" thickBot="1" x14ac:dyDescent="0.3">
      <c r="A31" s="3" t="s">
        <v>44</v>
      </c>
      <c r="B31" s="3" t="s">
        <v>45</v>
      </c>
      <c r="C31" s="3" t="s">
        <v>57</v>
      </c>
      <c r="D31" s="13">
        <v>9</v>
      </c>
      <c r="E31" s="14">
        <f>(2+0)+0+0+2*2+0+3/3</f>
        <v>7</v>
      </c>
      <c r="F31" s="15">
        <v>0</v>
      </c>
      <c r="G31" s="15">
        <v>0</v>
      </c>
      <c r="H31" s="15">
        <v>1</v>
      </c>
      <c r="I31" s="16">
        <v>6</v>
      </c>
      <c r="J31" s="17">
        <f t="shared" si="0"/>
        <v>14</v>
      </c>
      <c r="K31" s="17">
        <f>9+9+15+3.5</f>
        <v>36.5</v>
      </c>
      <c r="L31" s="18">
        <f t="shared" si="1"/>
        <v>50.5</v>
      </c>
    </row>
    <row r="32" spans="1:12" ht="32.25" thickBot="1" x14ac:dyDescent="0.3">
      <c r="A32" s="3" t="s">
        <v>46</v>
      </c>
      <c r="B32" s="3" t="s">
        <v>20</v>
      </c>
      <c r="C32" s="3" t="s">
        <v>58</v>
      </c>
      <c r="D32" s="13">
        <v>9</v>
      </c>
      <c r="E32" s="14">
        <f>2+0+0+2*2+0+0</f>
        <v>6</v>
      </c>
      <c r="F32" s="15">
        <v>0</v>
      </c>
      <c r="G32" s="15">
        <v>0</v>
      </c>
      <c r="H32" s="15">
        <v>0</v>
      </c>
      <c r="I32" s="16">
        <v>0</v>
      </c>
      <c r="J32" s="17">
        <f t="shared" si="0"/>
        <v>6</v>
      </c>
      <c r="K32" s="17">
        <f>8.5+8+15+5.5</f>
        <v>37</v>
      </c>
      <c r="L32" s="18">
        <f t="shared" si="1"/>
        <v>43</v>
      </c>
    </row>
    <row r="33" spans="1:12" ht="32.25" thickBot="1" x14ac:dyDescent="0.3">
      <c r="A33" s="9" t="s">
        <v>47</v>
      </c>
      <c r="B33" s="9" t="s">
        <v>48</v>
      </c>
      <c r="C33" s="3" t="s">
        <v>59</v>
      </c>
      <c r="D33" s="13">
        <v>9</v>
      </c>
      <c r="E33" s="14">
        <v>0</v>
      </c>
      <c r="F33" s="15">
        <v>0</v>
      </c>
      <c r="G33" s="15">
        <v>0</v>
      </c>
      <c r="H33" s="15">
        <v>0</v>
      </c>
      <c r="I33" s="16">
        <v>2</v>
      </c>
      <c r="J33" s="17">
        <f t="shared" si="0"/>
        <v>2</v>
      </c>
      <c r="K33" s="17">
        <f>8.5+8+15+0</f>
        <v>31.5</v>
      </c>
      <c r="L33" s="18">
        <f t="shared" si="1"/>
        <v>33.5</v>
      </c>
    </row>
    <row r="34" spans="1:12" ht="32.25" thickBot="1" x14ac:dyDescent="0.3">
      <c r="A34" s="4" t="s">
        <v>49</v>
      </c>
      <c r="B34" s="4" t="s">
        <v>20</v>
      </c>
      <c r="C34" s="4" t="s">
        <v>51</v>
      </c>
      <c r="D34" s="13">
        <v>9</v>
      </c>
      <c r="E34" s="14">
        <v>0</v>
      </c>
      <c r="F34" s="15">
        <v>0</v>
      </c>
      <c r="G34" s="15">
        <v>0</v>
      </c>
      <c r="H34" s="15">
        <v>0</v>
      </c>
      <c r="I34" s="16">
        <v>0</v>
      </c>
      <c r="J34" s="17">
        <f t="shared" si="0"/>
        <v>0</v>
      </c>
      <c r="K34" s="17">
        <f>9+9+10+3.5</f>
        <v>31.5</v>
      </c>
      <c r="L34" s="18">
        <f t="shared" si="1"/>
        <v>31.5</v>
      </c>
    </row>
  </sheetData>
  <autoFilter ref="A9:L9" xr:uid="{77609805-16C8-447C-A612-2A43464C96F1}"/>
  <mergeCells count="13">
    <mergeCell ref="A1:L1"/>
    <mergeCell ref="A2:L2"/>
    <mergeCell ref="A3:L3"/>
    <mergeCell ref="A4:L4"/>
    <mergeCell ref="A5:L5"/>
    <mergeCell ref="A6:L6"/>
    <mergeCell ref="A7:A8"/>
    <mergeCell ref="B7:B8"/>
    <mergeCell ref="C7:C8"/>
    <mergeCell ref="D7:D8"/>
    <mergeCell ref="E7:J7"/>
    <mergeCell ref="K7:K8"/>
    <mergeCell ref="L7:L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07123-4196-431D-84F6-7D7B4DF12B28}">
  <dimension ref="A1:L31"/>
  <sheetViews>
    <sheetView tabSelected="1" workbookViewId="0">
      <selection activeCell="O11" sqref="O11"/>
    </sheetView>
  </sheetViews>
  <sheetFormatPr defaultRowHeight="15" x14ac:dyDescent="0.25"/>
  <cols>
    <col min="1" max="1" width="19.42578125" customWidth="1"/>
    <col min="2" max="2" width="18.7109375" customWidth="1"/>
    <col min="3" max="3" width="29.42578125" customWidth="1"/>
    <col min="4" max="11" width="9.140625" style="11"/>
    <col min="12" max="12" width="12" style="11" customWidth="1"/>
  </cols>
  <sheetData>
    <row r="1" spans="1:12" x14ac:dyDescent="0.25">
      <c r="A1" s="48" t="s">
        <v>201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 x14ac:dyDescent="0.25">
      <c r="A2" s="48" t="s">
        <v>194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 x14ac:dyDescent="0.25">
      <c r="A3" s="48" t="s">
        <v>195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5" customHeight="1" x14ac:dyDescent="0.25">
      <c r="A4" s="48" t="s">
        <v>197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23.25" customHeight="1" x14ac:dyDescent="0.25">
      <c r="A5" s="48" t="s">
        <v>198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23.25" customHeight="1" x14ac:dyDescent="0.25">
      <c r="A6" s="48" t="s">
        <v>196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16.5" customHeight="1" x14ac:dyDescent="0.25">
      <c r="A8" s="49" t="s">
        <v>189</v>
      </c>
      <c r="B8" s="49" t="s">
        <v>190</v>
      </c>
      <c r="C8" s="51" t="s">
        <v>191</v>
      </c>
      <c r="D8" s="52" t="s">
        <v>0</v>
      </c>
      <c r="E8" s="52" t="s">
        <v>1</v>
      </c>
      <c r="F8" s="52"/>
      <c r="G8" s="52"/>
      <c r="H8" s="52"/>
      <c r="I8" s="52"/>
      <c r="J8" s="52"/>
      <c r="K8" s="52" t="s">
        <v>2</v>
      </c>
      <c r="L8" s="52" t="s">
        <v>3</v>
      </c>
    </row>
    <row r="9" spans="1:12" ht="16.5" thickBot="1" x14ac:dyDescent="0.3">
      <c r="A9" s="50"/>
      <c r="B9" s="50"/>
      <c r="C9" s="51"/>
      <c r="D9" s="52"/>
      <c r="E9" s="35">
        <v>1</v>
      </c>
      <c r="F9" s="35">
        <v>2</v>
      </c>
      <c r="G9" s="35">
        <v>3</v>
      </c>
      <c r="H9" s="35">
        <v>4</v>
      </c>
      <c r="I9" s="35">
        <v>5</v>
      </c>
      <c r="J9" s="35" t="s">
        <v>4</v>
      </c>
      <c r="K9" s="52"/>
      <c r="L9" s="52"/>
    </row>
    <row r="10" spans="1:12" ht="16.5" hidden="1" customHeight="1" thickBot="1" x14ac:dyDescent="0.3">
      <c r="A10" s="1"/>
      <c r="B10" s="1"/>
      <c r="C10" s="1"/>
      <c r="D10" s="13"/>
      <c r="E10" s="31"/>
      <c r="F10" s="32"/>
      <c r="G10" s="32"/>
      <c r="H10" s="32"/>
      <c r="I10" s="33"/>
      <c r="J10" s="12"/>
      <c r="K10" s="12"/>
      <c r="L10" s="12"/>
    </row>
    <row r="11" spans="1:12" ht="32.25" thickBot="1" x14ac:dyDescent="0.3">
      <c r="A11" s="3" t="s">
        <v>60</v>
      </c>
      <c r="B11" s="3" t="s">
        <v>34</v>
      </c>
      <c r="C11" s="3" t="s">
        <v>98</v>
      </c>
      <c r="D11" s="13">
        <v>10</v>
      </c>
      <c r="E11" s="14">
        <v>0.5</v>
      </c>
      <c r="F11" s="15">
        <v>0</v>
      </c>
      <c r="G11" s="15">
        <v>0.5</v>
      </c>
      <c r="H11" s="15">
        <v>4</v>
      </c>
      <c r="I11" s="16">
        <v>1</v>
      </c>
      <c r="J11" s="17">
        <f t="shared" ref="J11:J31" si="0">SUM(E11:I11)</f>
        <v>6</v>
      </c>
      <c r="K11" s="17">
        <v>13</v>
      </c>
      <c r="L11" s="18">
        <f t="shared" ref="L11:L31" si="1">J11+K11</f>
        <v>19</v>
      </c>
    </row>
    <row r="12" spans="1:12" ht="30.75" thickBot="1" x14ac:dyDescent="0.3">
      <c r="A12" s="19" t="s">
        <v>61</v>
      </c>
      <c r="B12" s="19" t="s">
        <v>62</v>
      </c>
      <c r="C12" s="19" t="s">
        <v>99</v>
      </c>
      <c r="D12" s="13">
        <v>10</v>
      </c>
      <c r="E12" s="14">
        <v>3.5</v>
      </c>
      <c r="F12" s="15">
        <v>0</v>
      </c>
      <c r="G12" s="15">
        <v>1</v>
      </c>
      <c r="H12" s="15">
        <v>0</v>
      </c>
      <c r="I12" s="16">
        <v>0</v>
      </c>
      <c r="J12" s="17">
        <f t="shared" si="0"/>
        <v>4.5</v>
      </c>
      <c r="K12" s="17">
        <v>38</v>
      </c>
      <c r="L12" s="18">
        <f t="shared" si="1"/>
        <v>42.5</v>
      </c>
    </row>
    <row r="13" spans="1:12" ht="32.25" thickBot="1" x14ac:dyDescent="0.3">
      <c r="A13" s="9" t="s">
        <v>63</v>
      </c>
      <c r="B13" s="9" t="s">
        <v>64</v>
      </c>
      <c r="C13" s="3" t="s">
        <v>51</v>
      </c>
      <c r="D13" s="13">
        <v>10</v>
      </c>
      <c r="E13" s="14">
        <f>2+1+0+0+2</f>
        <v>5</v>
      </c>
      <c r="F13" s="15">
        <v>0</v>
      </c>
      <c r="G13" s="15">
        <v>0</v>
      </c>
      <c r="H13" s="15">
        <v>0</v>
      </c>
      <c r="I13" s="16">
        <v>1</v>
      </c>
      <c r="J13" s="17">
        <f t="shared" si="0"/>
        <v>6</v>
      </c>
      <c r="K13" s="17">
        <v>28</v>
      </c>
      <c r="L13" s="18">
        <f t="shared" si="1"/>
        <v>34</v>
      </c>
    </row>
    <row r="14" spans="1:12" ht="30.75" thickBot="1" x14ac:dyDescent="0.3">
      <c r="A14" s="19" t="s">
        <v>65</v>
      </c>
      <c r="B14" s="19" t="s">
        <v>66</v>
      </c>
      <c r="C14" s="19" t="s">
        <v>54</v>
      </c>
      <c r="D14" s="13">
        <v>10</v>
      </c>
      <c r="E14" s="14">
        <f>2+1+0</f>
        <v>3</v>
      </c>
      <c r="F14" s="15">
        <v>1.5</v>
      </c>
      <c r="G14" s="15">
        <v>3.5</v>
      </c>
      <c r="H14" s="15">
        <v>5</v>
      </c>
      <c r="I14" s="16">
        <v>2.25</v>
      </c>
      <c r="J14" s="17">
        <f t="shared" si="0"/>
        <v>15.25</v>
      </c>
      <c r="K14" s="17">
        <v>33</v>
      </c>
      <c r="L14" s="18">
        <f t="shared" si="1"/>
        <v>48.25</v>
      </c>
    </row>
    <row r="15" spans="1:12" ht="30.75" thickBot="1" x14ac:dyDescent="0.3">
      <c r="A15" s="19" t="s">
        <v>67</v>
      </c>
      <c r="B15" s="19" t="s">
        <v>68</v>
      </c>
      <c r="C15" s="19" t="s">
        <v>99</v>
      </c>
      <c r="D15" s="13">
        <v>10</v>
      </c>
      <c r="E15" s="14">
        <v>3.5</v>
      </c>
      <c r="F15" s="15">
        <v>0</v>
      </c>
      <c r="G15" s="15">
        <v>4</v>
      </c>
      <c r="H15" s="15">
        <v>0</v>
      </c>
      <c r="I15" s="16">
        <v>5</v>
      </c>
      <c r="J15" s="17">
        <f t="shared" si="0"/>
        <v>12.5</v>
      </c>
      <c r="K15" s="17">
        <v>37</v>
      </c>
      <c r="L15" s="18">
        <f t="shared" si="1"/>
        <v>49.5</v>
      </c>
    </row>
    <row r="16" spans="1:12" ht="32.25" thickBot="1" x14ac:dyDescent="0.3">
      <c r="A16" s="3" t="s">
        <v>69</v>
      </c>
      <c r="B16" s="3" t="s">
        <v>70</v>
      </c>
      <c r="C16" s="3" t="s">
        <v>51</v>
      </c>
      <c r="D16" s="13">
        <v>10</v>
      </c>
      <c r="E16" s="14">
        <v>2</v>
      </c>
      <c r="F16" s="15">
        <v>0</v>
      </c>
      <c r="G16" s="15">
        <v>7.5</v>
      </c>
      <c r="H16" s="15">
        <v>8.5</v>
      </c>
      <c r="I16" s="16">
        <v>1</v>
      </c>
      <c r="J16" s="17">
        <f t="shared" si="0"/>
        <v>19</v>
      </c>
      <c r="K16" s="17">
        <v>32</v>
      </c>
      <c r="L16" s="18">
        <f t="shared" si="1"/>
        <v>51</v>
      </c>
    </row>
    <row r="17" spans="1:12" ht="32.25" thickBot="1" x14ac:dyDescent="0.3">
      <c r="A17" s="3" t="s">
        <v>71</v>
      </c>
      <c r="B17" s="3" t="s">
        <v>72</v>
      </c>
      <c r="C17" s="3" t="s">
        <v>51</v>
      </c>
      <c r="D17" s="13">
        <v>10</v>
      </c>
      <c r="E17" s="14">
        <v>0</v>
      </c>
      <c r="F17" s="15">
        <v>0</v>
      </c>
      <c r="G17" s="15">
        <v>0</v>
      </c>
      <c r="H17" s="15">
        <v>3</v>
      </c>
      <c r="I17" s="16">
        <v>0</v>
      </c>
      <c r="J17" s="17">
        <f t="shared" si="0"/>
        <v>3</v>
      </c>
      <c r="K17" s="17">
        <v>2</v>
      </c>
      <c r="L17" s="18">
        <f t="shared" si="1"/>
        <v>5</v>
      </c>
    </row>
    <row r="18" spans="1:12" ht="32.25" thickBot="1" x14ac:dyDescent="0.3">
      <c r="A18" s="3" t="s">
        <v>73</v>
      </c>
      <c r="B18" s="3" t="s">
        <v>74</v>
      </c>
      <c r="C18" s="3" t="s">
        <v>51</v>
      </c>
      <c r="D18" s="13">
        <v>10</v>
      </c>
      <c r="E18" s="14">
        <v>0</v>
      </c>
      <c r="F18" s="15">
        <v>0</v>
      </c>
      <c r="G18" s="15">
        <v>11.5</v>
      </c>
      <c r="H18" s="15">
        <v>3</v>
      </c>
      <c r="I18" s="16">
        <v>1.5</v>
      </c>
      <c r="J18" s="17">
        <f t="shared" si="0"/>
        <v>16</v>
      </c>
      <c r="K18" s="17">
        <v>37</v>
      </c>
      <c r="L18" s="18">
        <f t="shared" si="1"/>
        <v>53</v>
      </c>
    </row>
    <row r="19" spans="1:12" ht="32.25" thickBot="1" x14ac:dyDescent="0.3">
      <c r="A19" s="3" t="s">
        <v>75</v>
      </c>
      <c r="B19" s="3" t="s">
        <v>76</v>
      </c>
      <c r="C19" s="3" t="s">
        <v>100</v>
      </c>
      <c r="D19" s="13">
        <v>10</v>
      </c>
      <c r="E19" s="14">
        <v>2</v>
      </c>
      <c r="F19" s="15">
        <v>0</v>
      </c>
      <c r="G19" s="15">
        <v>0</v>
      </c>
      <c r="H19" s="15">
        <v>0</v>
      </c>
      <c r="I19" s="16">
        <v>0</v>
      </c>
      <c r="J19" s="17">
        <f t="shared" si="0"/>
        <v>2</v>
      </c>
      <c r="K19" s="17">
        <v>4</v>
      </c>
      <c r="L19" s="18">
        <f t="shared" si="1"/>
        <v>6</v>
      </c>
    </row>
    <row r="20" spans="1:12" ht="32.25" thickBot="1" x14ac:dyDescent="0.3">
      <c r="A20" s="20" t="s">
        <v>77</v>
      </c>
      <c r="B20" s="20" t="s">
        <v>78</v>
      </c>
      <c r="C20" s="3" t="s">
        <v>101</v>
      </c>
      <c r="D20" s="13">
        <v>10</v>
      </c>
      <c r="E20" s="14">
        <v>0</v>
      </c>
      <c r="F20" s="15">
        <v>0</v>
      </c>
      <c r="G20" s="15">
        <v>0</v>
      </c>
      <c r="H20" s="15">
        <v>0</v>
      </c>
      <c r="I20" s="16">
        <v>0</v>
      </c>
      <c r="J20" s="17">
        <f t="shared" si="0"/>
        <v>0</v>
      </c>
      <c r="K20" s="17">
        <v>0</v>
      </c>
      <c r="L20" s="18">
        <f t="shared" si="1"/>
        <v>0</v>
      </c>
    </row>
    <row r="21" spans="1:12" ht="32.25" thickBot="1" x14ac:dyDescent="0.3">
      <c r="A21" s="3" t="s">
        <v>79</v>
      </c>
      <c r="B21" s="3" t="s">
        <v>24</v>
      </c>
      <c r="C21" s="3" t="s">
        <v>51</v>
      </c>
      <c r="D21" s="13">
        <v>10</v>
      </c>
      <c r="E21" s="14">
        <v>1.5</v>
      </c>
      <c r="F21" s="15">
        <v>1.5</v>
      </c>
      <c r="G21" s="15">
        <v>0</v>
      </c>
      <c r="H21" s="15">
        <v>6</v>
      </c>
      <c r="I21" s="16">
        <v>3</v>
      </c>
      <c r="J21" s="17">
        <f t="shared" si="0"/>
        <v>12</v>
      </c>
      <c r="K21" s="17">
        <v>23</v>
      </c>
      <c r="L21" s="18">
        <f t="shared" si="1"/>
        <v>35</v>
      </c>
    </row>
    <row r="22" spans="1:12" ht="16.5" thickBot="1" x14ac:dyDescent="0.3">
      <c r="A22" s="3" t="s">
        <v>80</v>
      </c>
      <c r="B22" s="3" t="s">
        <v>81</v>
      </c>
      <c r="C22" s="3" t="s">
        <v>102</v>
      </c>
      <c r="D22" s="13">
        <v>10</v>
      </c>
      <c r="E22" s="14">
        <v>5.5</v>
      </c>
      <c r="F22" s="15">
        <v>0</v>
      </c>
      <c r="G22" s="15">
        <v>6</v>
      </c>
      <c r="H22" s="15">
        <v>8</v>
      </c>
      <c r="I22" s="16">
        <v>2</v>
      </c>
      <c r="J22" s="17">
        <f t="shared" si="0"/>
        <v>21.5</v>
      </c>
      <c r="K22" s="17">
        <v>35</v>
      </c>
      <c r="L22" s="18">
        <f t="shared" si="1"/>
        <v>56.5</v>
      </c>
    </row>
    <row r="23" spans="1:12" ht="32.25" thickBot="1" x14ac:dyDescent="0.3">
      <c r="A23" s="3" t="s">
        <v>82</v>
      </c>
      <c r="B23" s="3" t="s">
        <v>83</v>
      </c>
      <c r="C23" s="3" t="s">
        <v>51</v>
      </c>
      <c r="D23" s="13">
        <v>10</v>
      </c>
      <c r="E23" s="14">
        <v>6</v>
      </c>
      <c r="F23" s="15">
        <v>2</v>
      </c>
      <c r="G23" s="15">
        <v>4</v>
      </c>
      <c r="H23" s="15">
        <v>3.5</v>
      </c>
      <c r="I23" s="16">
        <v>1</v>
      </c>
      <c r="J23" s="17">
        <f t="shared" si="0"/>
        <v>16.5</v>
      </c>
      <c r="K23" s="17">
        <v>38</v>
      </c>
      <c r="L23" s="18">
        <f t="shared" si="1"/>
        <v>54.5</v>
      </c>
    </row>
    <row r="24" spans="1:12" ht="32.25" thickBot="1" x14ac:dyDescent="0.3">
      <c r="A24" s="3" t="s">
        <v>84</v>
      </c>
      <c r="B24" s="3" t="s">
        <v>26</v>
      </c>
      <c r="C24" s="3" t="s">
        <v>51</v>
      </c>
      <c r="D24" s="13">
        <v>10</v>
      </c>
      <c r="E24" s="14">
        <f>2+1+2+0+0</f>
        <v>5</v>
      </c>
      <c r="F24" s="15">
        <v>0</v>
      </c>
      <c r="G24" s="15">
        <v>0</v>
      </c>
      <c r="H24" s="15">
        <v>13.5</v>
      </c>
      <c r="I24" s="16">
        <v>0</v>
      </c>
      <c r="J24" s="17">
        <f t="shared" si="0"/>
        <v>18.5</v>
      </c>
      <c r="K24" s="17">
        <v>25</v>
      </c>
      <c r="L24" s="18">
        <f t="shared" si="1"/>
        <v>43.5</v>
      </c>
    </row>
    <row r="25" spans="1:12" ht="32.25" thickBot="1" x14ac:dyDescent="0.3">
      <c r="A25" s="21" t="s">
        <v>85</v>
      </c>
      <c r="B25" s="21" t="s">
        <v>86</v>
      </c>
      <c r="C25" s="21" t="s">
        <v>103</v>
      </c>
      <c r="D25" s="13">
        <v>10</v>
      </c>
      <c r="E25" s="14">
        <f>2+2+2+0+0</f>
        <v>6</v>
      </c>
      <c r="F25" s="15">
        <v>0</v>
      </c>
      <c r="G25" s="15">
        <v>0</v>
      </c>
      <c r="H25" s="15">
        <v>3</v>
      </c>
      <c r="I25" s="16">
        <v>0</v>
      </c>
      <c r="J25" s="17">
        <f t="shared" si="0"/>
        <v>9</v>
      </c>
      <c r="K25" s="17">
        <v>33</v>
      </c>
      <c r="L25" s="18">
        <f t="shared" si="1"/>
        <v>42</v>
      </c>
    </row>
    <row r="26" spans="1:12" ht="32.25" thickBot="1" x14ac:dyDescent="0.3">
      <c r="A26" s="3" t="s">
        <v>87</v>
      </c>
      <c r="B26" s="3" t="s">
        <v>88</v>
      </c>
      <c r="C26" s="3" t="s">
        <v>57</v>
      </c>
      <c r="D26" s="13">
        <v>10</v>
      </c>
      <c r="E26" s="14">
        <v>1</v>
      </c>
      <c r="F26" s="15">
        <v>0</v>
      </c>
      <c r="G26" s="15">
        <v>0</v>
      </c>
      <c r="H26" s="15">
        <v>0</v>
      </c>
      <c r="I26" s="16">
        <v>1</v>
      </c>
      <c r="J26" s="17">
        <f t="shared" si="0"/>
        <v>2</v>
      </c>
      <c r="K26" s="17">
        <v>0</v>
      </c>
      <c r="L26" s="18">
        <f t="shared" si="1"/>
        <v>2</v>
      </c>
    </row>
    <row r="27" spans="1:12" ht="32.25" thickBot="1" x14ac:dyDescent="0.3">
      <c r="A27" s="3" t="s">
        <v>89</v>
      </c>
      <c r="B27" s="3" t="s">
        <v>90</v>
      </c>
      <c r="C27" s="3" t="s">
        <v>104</v>
      </c>
      <c r="D27" s="13">
        <v>10</v>
      </c>
      <c r="E27" s="14">
        <v>0.5</v>
      </c>
      <c r="F27" s="15">
        <v>0</v>
      </c>
      <c r="G27" s="15">
        <v>0</v>
      </c>
      <c r="H27" s="15">
        <v>0</v>
      </c>
      <c r="I27" s="16">
        <v>0</v>
      </c>
      <c r="J27" s="17">
        <f t="shared" si="0"/>
        <v>0.5</v>
      </c>
      <c r="K27" s="17">
        <v>2</v>
      </c>
      <c r="L27" s="18">
        <f t="shared" si="1"/>
        <v>2.5</v>
      </c>
    </row>
    <row r="28" spans="1:12" ht="32.25" thickBot="1" x14ac:dyDescent="0.3">
      <c r="A28" s="10" t="s">
        <v>91</v>
      </c>
      <c r="B28" s="10" t="s">
        <v>62</v>
      </c>
      <c r="C28" s="3" t="s">
        <v>50</v>
      </c>
      <c r="D28" s="13">
        <v>10</v>
      </c>
      <c r="E28" s="14">
        <v>0</v>
      </c>
      <c r="F28" s="15">
        <v>1</v>
      </c>
      <c r="G28" s="15">
        <v>0</v>
      </c>
      <c r="H28" s="15">
        <v>0</v>
      </c>
      <c r="I28" s="16">
        <v>0</v>
      </c>
      <c r="J28" s="17">
        <f t="shared" si="0"/>
        <v>1</v>
      </c>
      <c r="K28" s="17">
        <v>11</v>
      </c>
      <c r="L28" s="18">
        <f t="shared" si="1"/>
        <v>12</v>
      </c>
    </row>
    <row r="29" spans="1:12" ht="30.75" thickBot="1" x14ac:dyDescent="0.3">
      <c r="A29" s="19" t="s">
        <v>92</v>
      </c>
      <c r="B29" s="19" t="s">
        <v>93</v>
      </c>
      <c r="C29" s="19" t="s">
        <v>99</v>
      </c>
      <c r="D29" s="13">
        <v>10</v>
      </c>
      <c r="E29" s="14">
        <v>6.5</v>
      </c>
      <c r="F29" s="15">
        <v>0</v>
      </c>
      <c r="G29" s="15">
        <v>0.5</v>
      </c>
      <c r="H29" s="15">
        <v>12</v>
      </c>
      <c r="I29" s="16">
        <v>6</v>
      </c>
      <c r="J29" s="17">
        <f t="shared" si="0"/>
        <v>25</v>
      </c>
      <c r="K29" s="17">
        <v>38</v>
      </c>
      <c r="L29" s="18">
        <f t="shared" si="1"/>
        <v>63</v>
      </c>
    </row>
    <row r="30" spans="1:12" ht="32.25" thickBot="1" x14ac:dyDescent="0.3">
      <c r="A30" s="21" t="s">
        <v>94</v>
      </c>
      <c r="B30" s="21" t="s">
        <v>95</v>
      </c>
      <c r="C30" s="21" t="s">
        <v>103</v>
      </c>
      <c r="D30" s="13">
        <v>10</v>
      </c>
      <c r="E30" s="14">
        <v>0.5</v>
      </c>
      <c r="F30" s="15">
        <v>0</v>
      </c>
      <c r="G30" s="15">
        <v>0</v>
      </c>
      <c r="H30" s="15">
        <v>0</v>
      </c>
      <c r="I30" s="16">
        <v>0</v>
      </c>
      <c r="J30" s="17">
        <f t="shared" si="0"/>
        <v>0.5</v>
      </c>
      <c r="K30" s="17">
        <v>32</v>
      </c>
      <c r="L30" s="18">
        <f t="shared" si="1"/>
        <v>32.5</v>
      </c>
    </row>
    <row r="31" spans="1:12" ht="32.25" thickBot="1" x14ac:dyDescent="0.3">
      <c r="A31" s="3" t="s">
        <v>96</v>
      </c>
      <c r="B31" s="3" t="s">
        <v>97</v>
      </c>
      <c r="C31" s="3" t="s">
        <v>51</v>
      </c>
      <c r="D31" s="13">
        <v>10</v>
      </c>
      <c r="E31" s="14">
        <f>1+1+0+0+2</f>
        <v>4</v>
      </c>
      <c r="F31" s="15">
        <v>0</v>
      </c>
      <c r="G31" s="15">
        <v>2.5</v>
      </c>
      <c r="H31" s="15">
        <v>0</v>
      </c>
      <c r="I31" s="16">
        <v>4</v>
      </c>
      <c r="J31" s="17">
        <f t="shared" si="0"/>
        <v>10.5</v>
      </c>
      <c r="K31" s="17">
        <v>36</v>
      </c>
      <c r="L31" s="18">
        <f t="shared" si="1"/>
        <v>46.5</v>
      </c>
    </row>
  </sheetData>
  <autoFilter ref="A10:L10" xr:uid="{2D9E30E4-525E-4165-A368-5098DF1BAF55}"/>
  <mergeCells count="14">
    <mergeCell ref="A1:L1"/>
    <mergeCell ref="A2:L2"/>
    <mergeCell ref="A3:L3"/>
    <mergeCell ref="A4:L4"/>
    <mergeCell ref="A5:L5"/>
    <mergeCell ref="C8:C9"/>
    <mergeCell ref="A6:L6"/>
    <mergeCell ref="A7:L7"/>
    <mergeCell ref="D8:D9"/>
    <mergeCell ref="E8:J8"/>
    <mergeCell ref="K8:K9"/>
    <mergeCell ref="L8:L9"/>
    <mergeCell ref="A8:A9"/>
    <mergeCell ref="B8:B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opLeftCell="A2" workbookViewId="0">
      <selection activeCell="N12" sqref="N12"/>
    </sheetView>
  </sheetViews>
  <sheetFormatPr defaultRowHeight="15" x14ac:dyDescent="0.25"/>
  <cols>
    <col min="1" max="1" width="17.85546875" style="47" customWidth="1"/>
    <col min="2" max="2" width="21.85546875" style="47" customWidth="1"/>
    <col min="3" max="3" width="37.5703125" style="47" customWidth="1"/>
    <col min="4" max="10" width="9.140625" style="47"/>
    <col min="11" max="11" width="10.5703125" style="47" customWidth="1"/>
    <col min="12" max="12" width="15" style="47" customWidth="1"/>
  </cols>
  <sheetData>
    <row r="1" spans="1:12" ht="23.25" customHeight="1" x14ac:dyDescent="0.25">
      <c r="A1" s="59" t="s">
        <v>201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3.25" customHeight="1" x14ac:dyDescent="0.25">
      <c r="A2" s="59" t="s">
        <v>194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23.25" customHeight="1" x14ac:dyDescent="0.25">
      <c r="A3" s="59" t="s">
        <v>195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23.25" customHeight="1" x14ac:dyDescent="0.25">
      <c r="A4" s="59" t="s">
        <v>200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23.25" customHeight="1" x14ac:dyDescent="0.25">
      <c r="A5" s="59" t="s">
        <v>198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23.25" customHeight="1" x14ac:dyDescent="0.25">
      <c r="A6" s="59" t="s">
        <v>196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2" ht="15.75" thickBot="1" x14ac:dyDescent="0.3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6.5" thickBot="1" x14ac:dyDescent="0.3">
      <c r="A8" s="56" t="s">
        <v>189</v>
      </c>
      <c r="B8" s="56" t="s">
        <v>190</v>
      </c>
      <c r="C8" s="58" t="s">
        <v>191</v>
      </c>
      <c r="D8" s="54" t="s">
        <v>0</v>
      </c>
      <c r="E8" s="62" t="s">
        <v>1</v>
      </c>
      <c r="F8" s="63"/>
      <c r="G8" s="63"/>
      <c r="H8" s="63"/>
      <c r="I8" s="63"/>
      <c r="J8" s="64"/>
      <c r="K8" s="54" t="s">
        <v>2</v>
      </c>
      <c r="L8" s="54" t="s">
        <v>3</v>
      </c>
    </row>
    <row r="9" spans="1:12" ht="16.5" thickBot="1" x14ac:dyDescent="0.3">
      <c r="A9" s="57"/>
      <c r="B9" s="57"/>
      <c r="C9" s="58"/>
      <c r="D9" s="61"/>
      <c r="E9" s="36">
        <v>1</v>
      </c>
      <c r="F9" s="37">
        <v>2</v>
      </c>
      <c r="G9" s="37">
        <v>3</v>
      </c>
      <c r="H9" s="37">
        <v>4</v>
      </c>
      <c r="I9" s="38">
        <v>5</v>
      </c>
      <c r="J9" s="39" t="s">
        <v>4</v>
      </c>
      <c r="K9" s="55"/>
      <c r="L9" s="55"/>
    </row>
    <row r="10" spans="1:12" ht="16.5" hidden="1" thickBot="1" x14ac:dyDescent="0.3">
      <c r="A10" s="40"/>
      <c r="B10" s="40"/>
      <c r="C10" s="40"/>
      <c r="D10" s="41"/>
      <c r="E10" s="36"/>
      <c r="F10" s="37"/>
      <c r="G10" s="37"/>
      <c r="H10" s="37"/>
      <c r="I10" s="38"/>
      <c r="J10" s="39"/>
      <c r="K10" s="39"/>
      <c r="L10" s="39"/>
    </row>
    <row r="11" spans="1:12" ht="48" thickBot="1" x14ac:dyDescent="0.3">
      <c r="A11" s="23" t="s">
        <v>105</v>
      </c>
      <c r="B11" s="23" t="s">
        <v>106</v>
      </c>
      <c r="C11" s="23" t="s">
        <v>163</v>
      </c>
      <c r="D11" s="41">
        <v>11</v>
      </c>
      <c r="E11" s="42">
        <v>9</v>
      </c>
      <c r="F11" s="43">
        <v>11</v>
      </c>
      <c r="G11" s="43">
        <v>0</v>
      </c>
      <c r="H11" s="43">
        <v>17.5</v>
      </c>
      <c r="I11" s="44">
        <v>9</v>
      </c>
      <c r="J11" s="45">
        <f>(E11+F11+G11+H11+I11)</f>
        <v>46.5</v>
      </c>
      <c r="K11" s="45">
        <v>32</v>
      </c>
      <c r="L11" s="46">
        <f>J11+K11</f>
        <v>78.5</v>
      </c>
    </row>
    <row r="12" spans="1:12" ht="79.5" thickBot="1" x14ac:dyDescent="0.3">
      <c r="A12" s="22" t="s">
        <v>107</v>
      </c>
      <c r="B12" s="22" t="s">
        <v>108</v>
      </c>
      <c r="C12" s="23" t="s">
        <v>164</v>
      </c>
      <c r="D12" s="41">
        <v>11</v>
      </c>
      <c r="E12" s="42">
        <v>4</v>
      </c>
      <c r="F12" s="43">
        <v>0</v>
      </c>
      <c r="G12" s="43">
        <v>4</v>
      </c>
      <c r="H12" s="43">
        <v>3</v>
      </c>
      <c r="I12" s="44">
        <v>0.5</v>
      </c>
      <c r="J12" s="45">
        <f t="shared" ref="J12:J47" si="0">(E12+F12+G12+H12+I12)</f>
        <v>11.5</v>
      </c>
      <c r="K12" s="45">
        <v>21.5</v>
      </c>
      <c r="L12" s="46">
        <f t="shared" ref="L12:L47" si="1">J12+K12</f>
        <v>33</v>
      </c>
    </row>
    <row r="13" spans="1:12" ht="48" thickBot="1" x14ac:dyDescent="0.3">
      <c r="A13" s="23" t="s">
        <v>107</v>
      </c>
      <c r="B13" s="23" t="s">
        <v>8</v>
      </c>
      <c r="C13" s="23" t="s">
        <v>165</v>
      </c>
      <c r="D13" s="41">
        <v>11</v>
      </c>
      <c r="E13" s="42">
        <v>4</v>
      </c>
      <c r="F13" s="43">
        <v>0</v>
      </c>
      <c r="G13" s="43">
        <v>1</v>
      </c>
      <c r="H13" s="43">
        <v>3</v>
      </c>
      <c r="I13" s="44">
        <v>4</v>
      </c>
      <c r="J13" s="45">
        <f t="shared" si="0"/>
        <v>12</v>
      </c>
      <c r="K13" s="45">
        <v>8.5</v>
      </c>
      <c r="L13" s="46">
        <f t="shared" si="1"/>
        <v>20.5</v>
      </c>
    </row>
    <row r="14" spans="1:12" ht="48" thickBot="1" x14ac:dyDescent="0.3">
      <c r="A14" s="3" t="s">
        <v>109</v>
      </c>
      <c r="B14" s="3" t="s">
        <v>110</v>
      </c>
      <c r="C14" s="3" t="s">
        <v>166</v>
      </c>
      <c r="D14" s="41">
        <v>11</v>
      </c>
      <c r="E14" s="42">
        <v>4</v>
      </c>
      <c r="F14" s="43">
        <v>0</v>
      </c>
      <c r="G14" s="43">
        <v>2</v>
      </c>
      <c r="H14" s="43">
        <v>3</v>
      </c>
      <c r="I14" s="44">
        <v>0</v>
      </c>
      <c r="J14" s="45">
        <f t="shared" si="0"/>
        <v>9</v>
      </c>
      <c r="K14" s="45">
        <v>11.4</v>
      </c>
      <c r="L14" s="46">
        <f t="shared" si="1"/>
        <v>20.399999999999999</v>
      </c>
    </row>
    <row r="15" spans="1:12" ht="79.5" thickBot="1" x14ac:dyDescent="0.3">
      <c r="A15" s="23" t="s">
        <v>111</v>
      </c>
      <c r="B15" s="23" t="s">
        <v>10</v>
      </c>
      <c r="C15" s="23" t="s">
        <v>167</v>
      </c>
      <c r="D15" s="41">
        <v>11</v>
      </c>
      <c r="E15" s="42">
        <v>6</v>
      </c>
      <c r="F15" s="43">
        <v>0</v>
      </c>
      <c r="G15" s="43">
        <v>1</v>
      </c>
      <c r="H15" s="43">
        <v>3</v>
      </c>
      <c r="I15" s="44">
        <v>4</v>
      </c>
      <c r="J15" s="45">
        <f t="shared" si="0"/>
        <v>14</v>
      </c>
      <c r="K15" s="45">
        <v>29.5</v>
      </c>
      <c r="L15" s="46">
        <f t="shared" si="1"/>
        <v>43.5</v>
      </c>
    </row>
    <row r="16" spans="1:12" ht="63.75" thickBot="1" x14ac:dyDescent="0.3">
      <c r="A16" s="23" t="s">
        <v>112</v>
      </c>
      <c r="B16" s="23" t="s">
        <v>70</v>
      </c>
      <c r="C16" s="23" t="s">
        <v>168</v>
      </c>
      <c r="D16" s="41">
        <v>11</v>
      </c>
      <c r="E16" s="42">
        <v>7</v>
      </c>
      <c r="F16" s="43">
        <v>0</v>
      </c>
      <c r="G16" s="43">
        <v>0</v>
      </c>
      <c r="H16" s="43">
        <v>6.5</v>
      </c>
      <c r="I16" s="44">
        <v>0</v>
      </c>
      <c r="J16" s="45">
        <f t="shared" si="0"/>
        <v>13.5</v>
      </c>
      <c r="K16" s="45">
        <v>23</v>
      </c>
      <c r="L16" s="46">
        <f t="shared" si="1"/>
        <v>36.5</v>
      </c>
    </row>
    <row r="17" spans="1:12" ht="111" thickBot="1" x14ac:dyDescent="0.3">
      <c r="A17" s="23" t="s">
        <v>113</v>
      </c>
      <c r="B17" s="23" t="s">
        <v>114</v>
      </c>
      <c r="C17" s="23" t="s">
        <v>169</v>
      </c>
      <c r="D17" s="41">
        <v>11</v>
      </c>
      <c r="E17" s="42">
        <v>4</v>
      </c>
      <c r="F17" s="43">
        <v>0</v>
      </c>
      <c r="G17" s="43">
        <v>0</v>
      </c>
      <c r="H17" s="43">
        <v>3.5</v>
      </c>
      <c r="I17" s="44">
        <v>3</v>
      </c>
      <c r="J17" s="45">
        <f t="shared" si="0"/>
        <v>10.5</v>
      </c>
      <c r="K17" s="45">
        <v>0</v>
      </c>
      <c r="L17" s="46">
        <f t="shared" si="1"/>
        <v>10.5</v>
      </c>
    </row>
    <row r="18" spans="1:12" ht="48" thickBot="1" x14ac:dyDescent="0.3">
      <c r="A18" s="23" t="s">
        <v>115</v>
      </c>
      <c r="B18" s="23" t="s">
        <v>116</v>
      </c>
      <c r="C18" s="23" t="s">
        <v>170</v>
      </c>
      <c r="D18" s="41">
        <v>11</v>
      </c>
      <c r="E18" s="42">
        <v>4</v>
      </c>
      <c r="F18" s="43">
        <v>0</v>
      </c>
      <c r="G18" s="43">
        <v>0</v>
      </c>
      <c r="H18" s="43">
        <v>0</v>
      </c>
      <c r="I18" s="44">
        <v>2</v>
      </c>
      <c r="J18" s="45">
        <f t="shared" si="0"/>
        <v>6</v>
      </c>
      <c r="K18" s="45">
        <v>12.4</v>
      </c>
      <c r="L18" s="46">
        <f t="shared" si="1"/>
        <v>18.399999999999999</v>
      </c>
    </row>
    <row r="19" spans="1:12" ht="95.25" thickBot="1" x14ac:dyDescent="0.3">
      <c r="A19" s="23" t="s">
        <v>117</v>
      </c>
      <c r="B19" s="23" t="s">
        <v>26</v>
      </c>
      <c r="C19" s="23" t="s">
        <v>171</v>
      </c>
      <c r="D19" s="41">
        <v>11</v>
      </c>
      <c r="E19" s="42">
        <v>5</v>
      </c>
      <c r="F19" s="43">
        <v>0</v>
      </c>
      <c r="G19" s="43">
        <v>2</v>
      </c>
      <c r="H19" s="43">
        <v>16</v>
      </c>
      <c r="I19" s="44">
        <v>2.5</v>
      </c>
      <c r="J19" s="45">
        <f t="shared" si="0"/>
        <v>25.5</v>
      </c>
      <c r="K19" s="45">
        <v>35.5</v>
      </c>
      <c r="L19" s="46">
        <f t="shared" si="1"/>
        <v>61</v>
      </c>
    </row>
    <row r="20" spans="1:12" ht="48" thickBot="1" x14ac:dyDescent="0.3">
      <c r="A20" s="23" t="s">
        <v>118</v>
      </c>
      <c r="B20" s="23" t="s">
        <v>119</v>
      </c>
      <c r="C20" s="23" t="s">
        <v>165</v>
      </c>
      <c r="D20" s="41">
        <v>11</v>
      </c>
      <c r="E20" s="42">
        <v>4</v>
      </c>
      <c r="F20" s="43">
        <v>0</v>
      </c>
      <c r="G20" s="43">
        <v>0</v>
      </c>
      <c r="H20" s="43">
        <v>1</v>
      </c>
      <c r="I20" s="44">
        <v>0.5</v>
      </c>
      <c r="J20" s="45">
        <f t="shared" si="0"/>
        <v>5.5</v>
      </c>
      <c r="K20" s="45">
        <v>11</v>
      </c>
      <c r="L20" s="46">
        <f t="shared" si="1"/>
        <v>16.5</v>
      </c>
    </row>
    <row r="21" spans="1:12" ht="79.5" thickBot="1" x14ac:dyDescent="0.3">
      <c r="A21" s="23" t="s">
        <v>120</v>
      </c>
      <c r="B21" s="23" t="s">
        <v>37</v>
      </c>
      <c r="C21" s="23" t="s">
        <v>167</v>
      </c>
      <c r="D21" s="41">
        <v>11</v>
      </c>
      <c r="E21" s="42">
        <v>0</v>
      </c>
      <c r="F21" s="43">
        <v>0</v>
      </c>
      <c r="G21" s="43">
        <v>0</v>
      </c>
      <c r="H21" s="43">
        <v>0</v>
      </c>
      <c r="I21" s="44">
        <v>3.5</v>
      </c>
      <c r="J21" s="45">
        <f t="shared" si="0"/>
        <v>3.5</v>
      </c>
      <c r="K21" s="45">
        <v>28</v>
      </c>
      <c r="L21" s="46">
        <f t="shared" si="1"/>
        <v>31.5</v>
      </c>
    </row>
    <row r="22" spans="1:12" ht="48" thickBot="1" x14ac:dyDescent="0.3">
      <c r="A22" s="23" t="s">
        <v>121</v>
      </c>
      <c r="B22" s="23" t="s">
        <v>16</v>
      </c>
      <c r="C22" s="23" t="s">
        <v>170</v>
      </c>
      <c r="D22" s="41">
        <v>11</v>
      </c>
      <c r="E22" s="42">
        <v>5</v>
      </c>
      <c r="F22" s="43">
        <v>0</v>
      </c>
      <c r="G22" s="43">
        <v>0</v>
      </c>
      <c r="H22" s="43">
        <v>0.5</v>
      </c>
      <c r="I22" s="44">
        <v>0</v>
      </c>
      <c r="J22" s="45">
        <f t="shared" si="0"/>
        <v>5.5</v>
      </c>
      <c r="K22" s="45">
        <v>5.3</v>
      </c>
      <c r="L22" s="46">
        <f t="shared" si="1"/>
        <v>10.8</v>
      </c>
    </row>
    <row r="23" spans="1:12" ht="48" thickBot="1" x14ac:dyDescent="0.3">
      <c r="A23" s="23" t="s">
        <v>122</v>
      </c>
      <c r="B23" s="23" t="s">
        <v>123</v>
      </c>
      <c r="C23" s="23" t="s">
        <v>172</v>
      </c>
      <c r="D23" s="41">
        <v>11</v>
      </c>
      <c r="E23" s="42">
        <v>1</v>
      </c>
      <c r="F23" s="43">
        <v>0</v>
      </c>
      <c r="G23" s="43">
        <v>0</v>
      </c>
      <c r="H23" s="43">
        <v>2.5</v>
      </c>
      <c r="I23" s="44">
        <v>3</v>
      </c>
      <c r="J23" s="45">
        <f t="shared" si="0"/>
        <v>6.5</v>
      </c>
      <c r="K23" s="45">
        <v>8.4</v>
      </c>
      <c r="L23" s="46">
        <f t="shared" si="1"/>
        <v>14.9</v>
      </c>
    </row>
    <row r="24" spans="1:12" ht="95.25" thickBot="1" x14ac:dyDescent="0.3">
      <c r="A24" s="23" t="s">
        <v>124</v>
      </c>
      <c r="B24" s="23" t="s">
        <v>125</v>
      </c>
      <c r="C24" s="23" t="s">
        <v>173</v>
      </c>
      <c r="D24" s="41">
        <v>11</v>
      </c>
      <c r="E24" s="42">
        <v>6</v>
      </c>
      <c r="F24" s="43">
        <v>0</v>
      </c>
      <c r="G24" s="43">
        <v>0</v>
      </c>
      <c r="H24" s="43">
        <v>2</v>
      </c>
      <c r="I24" s="44">
        <v>1.5</v>
      </c>
      <c r="J24" s="45">
        <f t="shared" si="0"/>
        <v>9.5</v>
      </c>
      <c r="K24" s="45">
        <v>23</v>
      </c>
      <c r="L24" s="46">
        <f t="shared" si="1"/>
        <v>32.5</v>
      </c>
    </row>
    <row r="25" spans="1:12" ht="63.75" thickBot="1" x14ac:dyDescent="0.3">
      <c r="A25" s="23" t="s">
        <v>126</v>
      </c>
      <c r="B25" s="23" t="s">
        <v>127</v>
      </c>
      <c r="C25" s="23" t="s">
        <v>174</v>
      </c>
      <c r="D25" s="41">
        <v>11</v>
      </c>
      <c r="E25" s="42">
        <v>3</v>
      </c>
      <c r="F25" s="43">
        <v>0</v>
      </c>
      <c r="G25" s="43">
        <v>0</v>
      </c>
      <c r="H25" s="43">
        <v>1</v>
      </c>
      <c r="I25" s="44">
        <v>0</v>
      </c>
      <c r="J25" s="45">
        <f t="shared" si="0"/>
        <v>4</v>
      </c>
      <c r="K25" s="45">
        <v>2.9</v>
      </c>
      <c r="L25" s="46">
        <f t="shared" si="1"/>
        <v>6.9</v>
      </c>
    </row>
    <row r="26" spans="1:12" ht="95.25" thickBot="1" x14ac:dyDescent="0.3">
      <c r="A26" s="25" t="s">
        <v>128</v>
      </c>
      <c r="B26" s="25" t="s">
        <v>16</v>
      </c>
      <c r="C26" s="28" t="s">
        <v>175</v>
      </c>
      <c r="D26" s="41">
        <v>11</v>
      </c>
      <c r="E26" s="42">
        <v>3</v>
      </c>
      <c r="F26" s="43">
        <v>0</v>
      </c>
      <c r="G26" s="43">
        <v>0</v>
      </c>
      <c r="H26" s="43">
        <v>0</v>
      </c>
      <c r="I26" s="44">
        <v>0</v>
      </c>
      <c r="J26" s="45">
        <f t="shared" si="0"/>
        <v>3</v>
      </c>
      <c r="K26" s="45">
        <v>4.4000000000000004</v>
      </c>
      <c r="L26" s="46">
        <f t="shared" si="1"/>
        <v>7.4</v>
      </c>
    </row>
    <row r="27" spans="1:12" ht="95.25" thickBot="1" x14ac:dyDescent="0.3">
      <c r="A27" s="23" t="s">
        <v>129</v>
      </c>
      <c r="B27" s="23" t="s">
        <v>16</v>
      </c>
      <c r="C27" s="23" t="s">
        <v>171</v>
      </c>
      <c r="D27" s="41">
        <v>11</v>
      </c>
      <c r="E27" s="42">
        <v>2</v>
      </c>
      <c r="F27" s="43">
        <v>0</v>
      </c>
      <c r="G27" s="43">
        <v>0</v>
      </c>
      <c r="H27" s="43">
        <v>1</v>
      </c>
      <c r="I27" s="44">
        <v>2</v>
      </c>
      <c r="J27" s="45">
        <f>(E27+F27+G27+H27+I27)</f>
        <v>5</v>
      </c>
      <c r="K27" s="45">
        <v>10.4</v>
      </c>
      <c r="L27" s="46">
        <f t="shared" si="1"/>
        <v>15.4</v>
      </c>
    </row>
    <row r="28" spans="1:12" ht="48" thickBot="1" x14ac:dyDescent="0.3">
      <c r="A28" s="23" t="s">
        <v>130</v>
      </c>
      <c r="B28" s="23" t="s">
        <v>20</v>
      </c>
      <c r="C28" s="23" t="s">
        <v>176</v>
      </c>
      <c r="D28" s="41">
        <v>11</v>
      </c>
      <c r="E28" s="42">
        <v>5</v>
      </c>
      <c r="F28" s="43">
        <v>0</v>
      </c>
      <c r="G28" s="43">
        <v>0</v>
      </c>
      <c r="H28" s="43">
        <v>1</v>
      </c>
      <c r="I28" s="44">
        <v>1</v>
      </c>
      <c r="J28" s="45">
        <f t="shared" si="0"/>
        <v>7</v>
      </c>
      <c r="K28" s="45">
        <v>9.5</v>
      </c>
      <c r="L28" s="46">
        <f t="shared" si="1"/>
        <v>16.5</v>
      </c>
    </row>
    <row r="29" spans="1:12" ht="48" thickBot="1" x14ac:dyDescent="0.3">
      <c r="A29" s="27" t="s">
        <v>131</v>
      </c>
      <c r="B29" s="27" t="s">
        <v>132</v>
      </c>
      <c r="C29" s="24" t="s">
        <v>177</v>
      </c>
      <c r="D29" s="41">
        <v>11</v>
      </c>
      <c r="E29" s="42">
        <v>6</v>
      </c>
      <c r="F29" s="43">
        <v>3</v>
      </c>
      <c r="G29" s="43">
        <v>0</v>
      </c>
      <c r="H29" s="43">
        <v>18</v>
      </c>
      <c r="I29" s="44">
        <v>6</v>
      </c>
      <c r="J29" s="45">
        <f t="shared" si="0"/>
        <v>33</v>
      </c>
      <c r="K29" s="45">
        <v>34</v>
      </c>
      <c r="L29" s="46">
        <f t="shared" si="1"/>
        <v>67</v>
      </c>
    </row>
    <row r="30" spans="1:12" ht="95.25" thickBot="1" x14ac:dyDescent="0.3">
      <c r="A30" s="25" t="s">
        <v>133</v>
      </c>
      <c r="B30" s="25" t="s">
        <v>134</v>
      </c>
      <c r="C30" s="28" t="s">
        <v>175</v>
      </c>
      <c r="D30" s="41">
        <v>11</v>
      </c>
      <c r="E30" s="42">
        <v>2</v>
      </c>
      <c r="F30" s="43">
        <v>0</v>
      </c>
      <c r="G30" s="43">
        <v>0</v>
      </c>
      <c r="H30" s="43">
        <v>0</v>
      </c>
      <c r="I30" s="44">
        <v>0</v>
      </c>
      <c r="J30" s="45">
        <f t="shared" si="0"/>
        <v>2</v>
      </c>
      <c r="K30" s="45">
        <v>15.4</v>
      </c>
      <c r="L30" s="46">
        <f t="shared" si="1"/>
        <v>17.399999999999999</v>
      </c>
    </row>
    <row r="31" spans="1:12" ht="63.75" thickBot="1" x14ac:dyDescent="0.3">
      <c r="A31" s="23" t="s">
        <v>135</v>
      </c>
      <c r="B31" s="23" t="s">
        <v>32</v>
      </c>
      <c r="C31" s="23" t="s">
        <v>178</v>
      </c>
      <c r="D31" s="41">
        <v>11</v>
      </c>
      <c r="E31" s="42">
        <v>4</v>
      </c>
      <c r="F31" s="43">
        <v>0</v>
      </c>
      <c r="G31" s="43">
        <v>0</v>
      </c>
      <c r="H31" s="43">
        <v>0</v>
      </c>
      <c r="I31" s="44">
        <v>1</v>
      </c>
      <c r="J31" s="45">
        <f t="shared" si="0"/>
        <v>5</v>
      </c>
      <c r="K31" s="45">
        <v>21.5</v>
      </c>
      <c r="L31" s="46">
        <f t="shared" si="1"/>
        <v>26.5</v>
      </c>
    </row>
    <row r="32" spans="1:12" ht="79.5" thickBot="1" x14ac:dyDescent="0.3">
      <c r="A32" s="23" t="s">
        <v>136</v>
      </c>
      <c r="B32" s="23" t="s">
        <v>123</v>
      </c>
      <c r="C32" s="23" t="s">
        <v>179</v>
      </c>
      <c r="D32" s="41">
        <v>11</v>
      </c>
      <c r="E32" s="42">
        <v>4</v>
      </c>
      <c r="F32" s="43">
        <v>0</v>
      </c>
      <c r="G32" s="43">
        <v>2</v>
      </c>
      <c r="H32" s="43">
        <v>0</v>
      </c>
      <c r="I32" s="44">
        <v>3</v>
      </c>
      <c r="J32" s="45">
        <f t="shared" si="0"/>
        <v>9</v>
      </c>
      <c r="K32" s="45">
        <v>25</v>
      </c>
      <c r="L32" s="46">
        <f t="shared" si="1"/>
        <v>34</v>
      </c>
    </row>
    <row r="33" spans="1:12" ht="63.75" thickBot="1" x14ac:dyDescent="0.3">
      <c r="A33" s="23" t="s">
        <v>137</v>
      </c>
      <c r="B33" s="23" t="s">
        <v>138</v>
      </c>
      <c r="C33" s="23" t="s">
        <v>180</v>
      </c>
      <c r="D33" s="41">
        <v>11</v>
      </c>
      <c r="E33" s="42">
        <v>3</v>
      </c>
      <c r="F33" s="43">
        <v>0</v>
      </c>
      <c r="G33" s="43">
        <v>0</v>
      </c>
      <c r="H33" s="43">
        <v>0</v>
      </c>
      <c r="I33" s="44">
        <v>1</v>
      </c>
      <c r="J33" s="45">
        <f t="shared" si="0"/>
        <v>4</v>
      </c>
      <c r="K33" s="45">
        <v>13.5</v>
      </c>
      <c r="L33" s="46">
        <f t="shared" si="1"/>
        <v>17.5</v>
      </c>
    </row>
    <row r="34" spans="1:12" ht="63.75" thickBot="1" x14ac:dyDescent="0.3">
      <c r="A34" s="23" t="s">
        <v>139</v>
      </c>
      <c r="B34" s="23" t="s">
        <v>140</v>
      </c>
      <c r="C34" s="23" t="s">
        <v>181</v>
      </c>
      <c r="D34" s="41">
        <v>11</v>
      </c>
      <c r="E34" s="42">
        <v>1</v>
      </c>
      <c r="F34" s="43">
        <v>0</v>
      </c>
      <c r="G34" s="43">
        <v>0</v>
      </c>
      <c r="H34" s="43">
        <v>0</v>
      </c>
      <c r="I34" s="44">
        <v>3</v>
      </c>
      <c r="J34" s="45">
        <f t="shared" si="0"/>
        <v>4</v>
      </c>
      <c r="K34" s="45">
        <v>18</v>
      </c>
      <c r="L34" s="46">
        <f t="shared" si="1"/>
        <v>22</v>
      </c>
    </row>
    <row r="35" spans="1:12" ht="79.5" thickBot="1" x14ac:dyDescent="0.3">
      <c r="A35" s="23" t="s">
        <v>141</v>
      </c>
      <c r="B35" s="23" t="s">
        <v>142</v>
      </c>
      <c r="C35" s="23" t="s">
        <v>182</v>
      </c>
      <c r="D35" s="41">
        <v>11</v>
      </c>
      <c r="E35" s="42">
        <v>1</v>
      </c>
      <c r="F35" s="43">
        <v>0</v>
      </c>
      <c r="G35" s="43">
        <v>0</v>
      </c>
      <c r="H35" s="43">
        <v>0</v>
      </c>
      <c r="I35" s="44">
        <v>0</v>
      </c>
      <c r="J35" s="45">
        <f t="shared" si="0"/>
        <v>1</v>
      </c>
      <c r="K35" s="45">
        <v>2.6</v>
      </c>
      <c r="L35" s="46">
        <f t="shared" si="1"/>
        <v>3.6</v>
      </c>
    </row>
    <row r="36" spans="1:12" ht="79.5" thickBot="1" x14ac:dyDescent="0.3">
      <c r="A36" s="22" t="s">
        <v>143</v>
      </c>
      <c r="B36" s="22" t="s">
        <v>34</v>
      </c>
      <c r="C36" s="23" t="s">
        <v>164</v>
      </c>
      <c r="D36" s="41">
        <v>11</v>
      </c>
      <c r="E36" s="42">
        <v>5</v>
      </c>
      <c r="F36" s="43">
        <v>0</v>
      </c>
      <c r="G36" s="43">
        <v>2</v>
      </c>
      <c r="H36" s="43">
        <v>3</v>
      </c>
      <c r="I36" s="44">
        <v>4</v>
      </c>
      <c r="J36" s="45">
        <f t="shared" si="0"/>
        <v>14</v>
      </c>
      <c r="K36" s="45">
        <v>21.2</v>
      </c>
      <c r="L36" s="46">
        <f t="shared" si="1"/>
        <v>35.200000000000003</v>
      </c>
    </row>
    <row r="37" spans="1:12" ht="48" thickBot="1" x14ac:dyDescent="0.3">
      <c r="A37" s="23" t="s">
        <v>144</v>
      </c>
      <c r="B37" s="23" t="s">
        <v>145</v>
      </c>
      <c r="C37" s="23" t="s">
        <v>176</v>
      </c>
      <c r="D37" s="41">
        <v>11</v>
      </c>
      <c r="E37" s="42">
        <v>4</v>
      </c>
      <c r="F37" s="43">
        <v>0</v>
      </c>
      <c r="G37" s="43">
        <v>0</v>
      </c>
      <c r="H37" s="43">
        <v>0</v>
      </c>
      <c r="I37" s="44">
        <v>3.5</v>
      </c>
      <c r="J37" s="45">
        <f t="shared" si="0"/>
        <v>7.5</v>
      </c>
      <c r="K37" s="45">
        <v>24.5</v>
      </c>
      <c r="L37" s="46">
        <f t="shared" si="1"/>
        <v>32</v>
      </c>
    </row>
    <row r="38" spans="1:12" ht="48" thickBot="1" x14ac:dyDescent="0.3">
      <c r="A38" s="23" t="s">
        <v>146</v>
      </c>
      <c r="B38" s="23" t="s">
        <v>147</v>
      </c>
      <c r="C38" s="23" t="s">
        <v>165</v>
      </c>
      <c r="D38" s="41">
        <v>11</v>
      </c>
      <c r="E38" s="42">
        <v>4</v>
      </c>
      <c r="F38" s="43">
        <v>0</v>
      </c>
      <c r="G38" s="43">
        <v>0</v>
      </c>
      <c r="H38" s="43">
        <v>3</v>
      </c>
      <c r="I38" s="44">
        <v>0</v>
      </c>
      <c r="J38" s="45">
        <f t="shared" si="0"/>
        <v>7</v>
      </c>
      <c r="K38" s="45">
        <v>7</v>
      </c>
      <c r="L38" s="46">
        <f t="shared" si="1"/>
        <v>14</v>
      </c>
    </row>
    <row r="39" spans="1:12" ht="48" thickBot="1" x14ac:dyDescent="0.3">
      <c r="A39" s="23" t="s">
        <v>148</v>
      </c>
      <c r="B39" s="23" t="s">
        <v>149</v>
      </c>
      <c r="C39" s="23" t="s">
        <v>183</v>
      </c>
      <c r="D39" s="41">
        <v>11</v>
      </c>
      <c r="E39" s="42">
        <v>6</v>
      </c>
      <c r="F39" s="43">
        <v>0</v>
      </c>
      <c r="G39" s="43">
        <v>0</v>
      </c>
      <c r="H39" s="43">
        <v>10</v>
      </c>
      <c r="I39" s="44">
        <v>0</v>
      </c>
      <c r="J39" s="45">
        <f t="shared" si="0"/>
        <v>16</v>
      </c>
      <c r="K39" s="45">
        <v>15</v>
      </c>
      <c r="L39" s="46">
        <f t="shared" si="1"/>
        <v>31</v>
      </c>
    </row>
    <row r="40" spans="1:12" ht="63.75" thickBot="1" x14ac:dyDescent="0.3">
      <c r="A40" s="23" t="s">
        <v>150</v>
      </c>
      <c r="B40" s="23" t="s">
        <v>151</v>
      </c>
      <c r="C40" s="23" t="s">
        <v>184</v>
      </c>
      <c r="D40" s="41">
        <v>11</v>
      </c>
      <c r="E40" s="42">
        <v>9</v>
      </c>
      <c r="F40" s="43">
        <v>0</v>
      </c>
      <c r="G40" s="43">
        <v>0</v>
      </c>
      <c r="H40" s="43">
        <v>6</v>
      </c>
      <c r="I40" s="44">
        <v>0</v>
      </c>
      <c r="J40" s="45">
        <f t="shared" si="0"/>
        <v>15</v>
      </c>
      <c r="K40" s="45">
        <v>12.5</v>
      </c>
      <c r="L40" s="46">
        <f t="shared" si="1"/>
        <v>27.5</v>
      </c>
    </row>
    <row r="41" spans="1:12" ht="63.75" thickBot="1" x14ac:dyDescent="0.3">
      <c r="A41" s="23" t="s">
        <v>152</v>
      </c>
      <c r="B41" s="23" t="s">
        <v>153</v>
      </c>
      <c r="C41" s="23" t="s">
        <v>185</v>
      </c>
      <c r="D41" s="41">
        <v>11</v>
      </c>
      <c r="E41" s="42">
        <v>3</v>
      </c>
      <c r="F41" s="43">
        <v>0</v>
      </c>
      <c r="G41" s="43">
        <v>0</v>
      </c>
      <c r="H41" s="43">
        <v>0</v>
      </c>
      <c r="I41" s="44">
        <v>0</v>
      </c>
      <c r="J41" s="45">
        <f t="shared" si="0"/>
        <v>3</v>
      </c>
      <c r="K41" s="45">
        <v>4</v>
      </c>
      <c r="L41" s="46">
        <f t="shared" si="1"/>
        <v>7</v>
      </c>
    </row>
    <row r="42" spans="1:12" ht="63.75" thickBot="1" x14ac:dyDescent="0.3">
      <c r="A42" s="23" t="s">
        <v>154</v>
      </c>
      <c r="B42" s="23" t="s">
        <v>155</v>
      </c>
      <c r="C42" s="23" t="s">
        <v>186</v>
      </c>
      <c r="D42" s="41">
        <v>11</v>
      </c>
      <c r="E42" s="42">
        <v>6</v>
      </c>
      <c r="F42" s="43">
        <v>0</v>
      </c>
      <c r="G42" s="43">
        <v>0</v>
      </c>
      <c r="H42" s="43">
        <v>0</v>
      </c>
      <c r="I42" s="44">
        <v>0</v>
      </c>
      <c r="J42" s="45">
        <f t="shared" si="0"/>
        <v>6</v>
      </c>
      <c r="K42" s="45">
        <v>28.5</v>
      </c>
      <c r="L42" s="46">
        <f t="shared" si="1"/>
        <v>34.5</v>
      </c>
    </row>
    <row r="43" spans="1:12" ht="63.75" thickBot="1" x14ac:dyDescent="0.3">
      <c r="A43" s="23" t="s">
        <v>156</v>
      </c>
      <c r="B43" s="23" t="s">
        <v>20</v>
      </c>
      <c r="C43" s="23" t="s">
        <v>185</v>
      </c>
      <c r="D43" s="41">
        <v>11</v>
      </c>
      <c r="E43" s="42">
        <v>2</v>
      </c>
      <c r="F43" s="43">
        <v>0</v>
      </c>
      <c r="G43" s="43">
        <v>0</v>
      </c>
      <c r="H43" s="43">
        <v>0</v>
      </c>
      <c r="I43" s="44">
        <v>0</v>
      </c>
      <c r="J43" s="45">
        <f t="shared" si="0"/>
        <v>2</v>
      </c>
      <c r="K43" s="45">
        <v>1.7</v>
      </c>
      <c r="L43" s="46">
        <f t="shared" si="1"/>
        <v>3.7</v>
      </c>
    </row>
    <row r="44" spans="1:12" ht="79.5" thickBot="1" x14ac:dyDescent="0.3">
      <c r="A44" s="24" t="s">
        <v>157</v>
      </c>
      <c r="B44" s="24" t="s">
        <v>158</v>
      </c>
      <c r="C44" s="24" t="s">
        <v>187</v>
      </c>
      <c r="D44" s="41">
        <v>11</v>
      </c>
      <c r="E44" s="42">
        <v>6</v>
      </c>
      <c r="F44" s="43">
        <v>0</v>
      </c>
      <c r="G44" s="43">
        <v>0</v>
      </c>
      <c r="H44" s="43">
        <v>0</v>
      </c>
      <c r="I44" s="44">
        <v>0</v>
      </c>
      <c r="J44" s="45">
        <f t="shared" si="0"/>
        <v>6</v>
      </c>
      <c r="K44" s="45">
        <v>17.5</v>
      </c>
      <c r="L44" s="46">
        <f t="shared" si="1"/>
        <v>23.5</v>
      </c>
    </row>
    <row r="45" spans="1:12" ht="63.75" thickBot="1" x14ac:dyDescent="0.3">
      <c r="A45" s="3" t="s">
        <v>159</v>
      </c>
      <c r="B45" s="3" t="s">
        <v>142</v>
      </c>
      <c r="C45" s="3" t="s">
        <v>178</v>
      </c>
      <c r="D45" s="41">
        <v>11</v>
      </c>
      <c r="E45" s="42">
        <v>8</v>
      </c>
      <c r="F45" s="43">
        <v>3</v>
      </c>
      <c r="G45" s="43">
        <v>0</v>
      </c>
      <c r="H45" s="43">
        <v>0</v>
      </c>
      <c r="I45" s="44">
        <v>2</v>
      </c>
      <c r="J45" s="45">
        <f t="shared" si="0"/>
        <v>13</v>
      </c>
      <c r="K45" s="45">
        <v>18.5</v>
      </c>
      <c r="L45" s="46">
        <f t="shared" si="1"/>
        <v>31.5</v>
      </c>
    </row>
    <row r="46" spans="1:12" ht="95.25" thickBot="1" x14ac:dyDescent="0.3">
      <c r="A46" s="26" t="s">
        <v>160</v>
      </c>
      <c r="B46" s="26" t="s">
        <v>161</v>
      </c>
      <c r="C46" s="29" t="s">
        <v>175</v>
      </c>
      <c r="D46" s="41">
        <v>11</v>
      </c>
      <c r="E46" s="42">
        <v>3</v>
      </c>
      <c r="F46" s="43">
        <v>0</v>
      </c>
      <c r="G46" s="43">
        <v>0</v>
      </c>
      <c r="H46" s="43">
        <v>0</v>
      </c>
      <c r="I46" s="44">
        <v>0</v>
      </c>
      <c r="J46" s="45">
        <f t="shared" si="0"/>
        <v>3</v>
      </c>
      <c r="K46" s="45">
        <v>5.9</v>
      </c>
      <c r="L46" s="46">
        <f t="shared" si="1"/>
        <v>8.9</v>
      </c>
    </row>
    <row r="47" spans="1:12" ht="48" thickBot="1" x14ac:dyDescent="0.3">
      <c r="A47" s="3" t="s">
        <v>162</v>
      </c>
      <c r="B47" s="3" t="s">
        <v>74</v>
      </c>
      <c r="C47" s="30" t="s">
        <v>188</v>
      </c>
      <c r="D47" s="41">
        <v>11</v>
      </c>
      <c r="E47" s="42">
        <v>7</v>
      </c>
      <c r="F47" s="43">
        <v>0</v>
      </c>
      <c r="G47" s="43">
        <v>0</v>
      </c>
      <c r="H47" s="43">
        <v>0</v>
      </c>
      <c r="I47" s="44">
        <v>1</v>
      </c>
      <c r="J47" s="45">
        <f t="shared" si="0"/>
        <v>8</v>
      </c>
      <c r="K47" s="45">
        <v>8.4</v>
      </c>
      <c r="L47" s="46">
        <f t="shared" si="1"/>
        <v>16.399999999999999</v>
      </c>
    </row>
  </sheetData>
  <autoFilter ref="A10:L10" xr:uid="{6BE86841-5FD2-4C68-8F6A-44689BE87139}"/>
  <mergeCells count="14">
    <mergeCell ref="A1:L1"/>
    <mergeCell ref="A2:L2"/>
    <mergeCell ref="A3:L3"/>
    <mergeCell ref="A4:L4"/>
    <mergeCell ref="A5:L5"/>
    <mergeCell ref="K8:K9"/>
    <mergeCell ref="A8:A9"/>
    <mergeCell ref="B8:B9"/>
    <mergeCell ref="C8:C9"/>
    <mergeCell ref="A6:L6"/>
    <mergeCell ref="A7:L7"/>
    <mergeCell ref="L8:L9"/>
    <mergeCell ref="D8:D9"/>
    <mergeCell ref="E8:J8"/>
  </mergeCells>
  <dataValidations count="1">
    <dataValidation type="list" allowBlank="1" showInputMessage="1" showErrorMessage="1" sqref="C11:C12 C29:C44 C24 C14" xr:uid="{CD3129BA-5A29-4F92-9307-6867ED98E4B2}">
      <formula1>t_class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2021-01-23T09:06:52Z</dcterms:modified>
</cp:coreProperties>
</file>